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120" yWindow="120" windowWidth="13275" windowHeight="5385"/>
  </bookViews>
  <sheets>
    <sheet name="Annuity Estimator" sheetId="1" r:id="rId1"/>
    <sheet name="Annuity Calculator" sheetId="3" r:id="rId2"/>
    <sheet name="EULA" sheetId="2" r:id="rId3"/>
  </sheets>
  <definedNames>
    <definedName name="age_1">OFFSET('Annuity Estimator'!#REF!,INDEX('Annuity Estimator'!$A$31:$A$86,COUNT('Annuity Estimator'!$A$31:$A$86)),0,1,1)</definedName>
    <definedName name="ann_paid">IF('Annuity Estimator'!$D$22="Beginning of Year",TRUE,FALSE)</definedName>
    <definedName name="Balance">IF(ann_paid=TRUE,OFFSET('Annuity Estimator'!$H$30,2,0,'Annuity Estimator'!$D$8-1,1),OFFSET('Annuity Estimator'!$H$30,2,0,'Annuity Estimator'!$D$8,1))</definedName>
    <definedName name="FP">'Annuity Estimator'!$D$24</definedName>
    <definedName name="Inf_Rate">'Annuity Estimator'!$D$19</definedName>
    <definedName name="Ini_cap">'Annuity Estimator'!$D$9</definedName>
    <definedName name="Interest">IF(ann_paid=TRUE,OFFSET('Annuity Estimator'!$D$30,1,0,'Annuity Estimator'!$D$8),OFFSET('Annuity Estimator'!$D$30,2,0,'Annuity Estimator'!$D$8))</definedName>
    <definedName name="mns">ROUND(VLOOKUP(age_1,'Annuity Estimator'!$A$31:$I$86,8,TRUE)/(VLOOKUP(age_1,'Annuity Estimator'!$A$31:$I$86,6,TRUE)/12),0)</definedName>
    <definedName name="Net_paid">IF(ann_paid=TRUE,OFFSET('Annuity Estimator'!$G$30,1,0,'Annuity Estimator'!$D$8),OFFSET('Annuity Estimator'!$G$30,2,0,'Annuity Estimator'!$D$8))</definedName>
    <definedName name="Payment">IF(ann_paid=TRUE,1,0)</definedName>
    <definedName name="_xlnm.Print_Area" localSheetId="1">'Annuity Calculator'!$A$1:$N$34</definedName>
    <definedName name="_xlnm.Print_Area" localSheetId="0">'Annuity Estimator'!$A$1:$I$86</definedName>
    <definedName name="_xlnm.Print_Area" localSheetId="2">EULA!#REF!</definedName>
    <definedName name="Rate">IF('Annuity Estimator'!$D$12="Variable",TRUE,FALSE)</definedName>
    <definedName name="Tax">IF(ann_paid=TRUE,OFFSET('Annuity Estimator'!$E$30,1,0,'Annuity Estimator'!$D$8),OFFSET('Annuity Estimator'!$E$30,2,0,'Annuity Estimator'!$D$8))</definedName>
    <definedName name="value">IF(OFFSET('Annuity Estimator'!$H$30,1,0,'Annuity Estimator'!$D$8,1)&lt;FV(Inf_Rate,OFFSET('Annuity Estimator'!$A$30,1,0,'Annuity Estimator'!$D$8,1),,-FP),TRUE,FALSE)</definedName>
  </definedNames>
  <calcPr calcId="152511"/>
</workbook>
</file>

<file path=xl/calcChain.xml><?xml version="1.0" encoding="utf-8"?>
<calcChain xmlns="http://schemas.openxmlformats.org/spreadsheetml/2006/main">
  <c r="I3" i="2" l="1"/>
  <c r="N2" i="3"/>
  <c r="I2" i="1"/>
  <c r="E26" i="3"/>
  <c r="E29" i="3"/>
  <c r="E30" i="3"/>
  <c r="E13" i="3"/>
  <c r="L13" i="3"/>
  <c r="A32" i="1"/>
  <c r="C32" i="1"/>
  <c r="E31" i="1"/>
  <c r="C31" i="1"/>
  <c r="B31" i="1"/>
  <c r="I31" i="1"/>
  <c r="E31" i="3"/>
  <c r="E32" i="3"/>
  <c r="D31" i="3"/>
  <c r="D32" i="3"/>
  <c r="D29" i="3"/>
  <c r="D30" i="3" s="1"/>
  <c r="B32" i="1"/>
  <c r="L15" i="3" l="1"/>
  <c r="L16" i="3"/>
  <c r="E15" i="3"/>
  <c r="E16" i="3"/>
  <c r="D24" i="1"/>
  <c r="A33" i="1"/>
  <c r="F31" i="1" l="1"/>
  <c r="G31" i="1" s="1"/>
  <c r="H31" i="1" s="1"/>
  <c r="F32" i="1"/>
  <c r="D25" i="1"/>
  <c r="C33" i="1"/>
  <c r="A34" i="1"/>
  <c r="B33" i="1"/>
  <c r="F33" i="1"/>
  <c r="B34" i="1" l="1"/>
  <c r="C34" i="1"/>
  <c r="F34" i="1"/>
  <c r="A35" i="1"/>
  <c r="D32" i="1"/>
  <c r="H32" i="1"/>
  <c r="A36" i="1" l="1"/>
  <c r="B35" i="1"/>
  <c r="C35" i="1"/>
  <c r="F35" i="1"/>
  <c r="D33" i="1"/>
  <c r="E33" i="1" s="1"/>
  <c r="G33" i="1" s="1"/>
  <c r="E32" i="1"/>
  <c r="G32" i="1" s="1"/>
  <c r="I32" i="1"/>
  <c r="H33" i="1" l="1"/>
  <c r="B36" i="1"/>
  <c r="A37" i="1"/>
  <c r="F36" i="1"/>
  <c r="C36" i="1"/>
  <c r="I33" i="1"/>
  <c r="A38" i="1" l="1"/>
  <c r="C37" i="1"/>
  <c r="B37" i="1"/>
  <c r="F37" i="1"/>
  <c r="D34" i="1"/>
  <c r="H34" i="1" s="1"/>
  <c r="D35" i="1" l="1"/>
  <c r="E35" i="1" s="1"/>
  <c r="G35" i="1" s="1"/>
  <c r="A39" i="1"/>
  <c r="C38" i="1"/>
  <c r="F38" i="1"/>
  <c r="B38" i="1"/>
  <c r="E34" i="1"/>
  <c r="G34" i="1" s="1"/>
  <c r="I34" i="1"/>
  <c r="H35" i="1" l="1"/>
  <c r="D36" i="1" s="1"/>
  <c r="I35" i="1"/>
  <c r="B39" i="1"/>
  <c r="C39" i="1"/>
  <c r="A40" i="1"/>
  <c r="F39" i="1"/>
  <c r="C40" i="1" l="1"/>
  <c r="B40" i="1"/>
  <c r="F40" i="1"/>
  <c r="A41" i="1"/>
  <c r="E36" i="1"/>
  <c r="G36" i="1" s="1"/>
  <c r="I36" i="1"/>
  <c r="H36" i="1"/>
  <c r="B41" i="1" l="1"/>
  <c r="F41" i="1"/>
  <c r="C41" i="1"/>
  <c r="A42" i="1"/>
  <c r="D37" i="1"/>
  <c r="H37" i="1" s="1"/>
  <c r="D38" i="1" l="1"/>
  <c r="I38" i="1" s="1"/>
  <c r="E37" i="1"/>
  <c r="G37" i="1" s="1"/>
  <c r="I37" i="1"/>
  <c r="C42" i="1"/>
  <c r="F42" i="1"/>
  <c r="B42" i="1"/>
  <c r="A43" i="1"/>
  <c r="B43" i="1" l="1"/>
  <c r="A44" i="1"/>
  <c r="C43" i="1"/>
  <c r="F43" i="1"/>
  <c r="E38" i="1"/>
  <c r="G38" i="1" s="1"/>
  <c r="H38" i="1"/>
  <c r="D39" i="1" l="1"/>
  <c r="H39" i="1" s="1"/>
  <c r="B44" i="1"/>
  <c r="F44" i="1"/>
  <c r="C44" i="1"/>
  <c r="A45" i="1"/>
  <c r="D40" i="1" l="1"/>
  <c r="E40" i="1" s="1"/>
  <c r="G40" i="1" s="1"/>
  <c r="B45" i="1"/>
  <c r="F45" i="1"/>
  <c r="C45" i="1"/>
  <c r="A46" i="1"/>
  <c r="E39" i="1"/>
  <c r="G39" i="1" s="1"/>
  <c r="I39" i="1"/>
  <c r="I40" i="1"/>
  <c r="H40" i="1" l="1"/>
  <c r="F46" i="1"/>
  <c r="C46" i="1"/>
  <c r="B46" i="1"/>
  <c r="A47" i="1"/>
  <c r="C47" i="1" l="1"/>
  <c r="F47" i="1"/>
  <c r="A48" i="1"/>
  <c r="B47" i="1"/>
  <c r="D41" i="1"/>
  <c r="H41" i="1" s="1"/>
  <c r="B48" i="1" l="1"/>
  <c r="F48" i="1"/>
  <c r="C48" i="1"/>
  <c r="A49" i="1"/>
  <c r="D42" i="1"/>
  <c r="E42" i="1" s="1"/>
  <c r="G42" i="1" s="1"/>
  <c r="E41" i="1"/>
  <c r="G41" i="1" s="1"/>
  <c r="I42" i="1"/>
  <c r="I41" i="1"/>
  <c r="H42" i="1" l="1"/>
  <c r="A50" i="1"/>
  <c r="C49" i="1"/>
  <c r="B49" i="1"/>
  <c r="F49" i="1"/>
  <c r="C50" i="1" l="1"/>
  <c r="D17" i="1" s="1"/>
  <c r="F50" i="1"/>
  <c r="D26" i="1" s="1"/>
  <c r="A51" i="1"/>
  <c r="B50" i="1"/>
  <c r="D43" i="1"/>
  <c r="D51" i="1" l="1"/>
  <c r="E51" i="1"/>
  <c r="I51" i="1"/>
  <c r="C51" i="1"/>
  <c r="A52" i="1"/>
  <c r="B51" i="1"/>
  <c r="F51" i="1"/>
  <c r="H51" i="1"/>
  <c r="G51" i="1"/>
  <c r="E43" i="1"/>
  <c r="G43" i="1" s="1"/>
  <c r="I43" i="1"/>
  <c r="H43" i="1"/>
  <c r="F52" i="1" l="1"/>
  <c r="H52" i="1"/>
  <c r="E52" i="1"/>
  <c r="G52" i="1"/>
  <c r="B52" i="1"/>
  <c r="A53" i="1"/>
  <c r="C52" i="1"/>
  <c r="D52" i="1"/>
  <c r="I52" i="1"/>
  <c r="D44" i="1"/>
  <c r="H44" i="1" s="1"/>
  <c r="D53" i="1" l="1"/>
  <c r="A54" i="1"/>
  <c r="F53" i="1"/>
  <c r="C53" i="1"/>
  <c r="H53" i="1"/>
  <c r="B53" i="1"/>
  <c r="E53" i="1"/>
  <c r="G53" i="1"/>
  <c r="I53" i="1"/>
  <c r="D45" i="1"/>
  <c r="E45" i="1" s="1"/>
  <c r="G45" i="1" s="1"/>
  <c r="E44" i="1"/>
  <c r="G44" i="1" s="1"/>
  <c r="I44" i="1"/>
  <c r="I45" i="1" l="1"/>
  <c r="H45" i="1"/>
  <c r="D46" i="1" s="1"/>
  <c r="H46" i="1" s="1"/>
  <c r="B54" i="1"/>
  <c r="E54" i="1"/>
  <c r="C54" i="1"/>
  <c r="G54" i="1"/>
  <c r="A55" i="1"/>
  <c r="I54" i="1"/>
  <c r="F54" i="1"/>
  <c r="H54" i="1"/>
  <c r="D54" i="1"/>
  <c r="D47" i="1" l="1"/>
  <c r="H47" i="1" s="1"/>
  <c r="C55" i="1"/>
  <c r="H55" i="1"/>
  <c r="B55" i="1"/>
  <c r="A56" i="1"/>
  <c r="I55" i="1"/>
  <c r="F55" i="1"/>
  <c r="E55" i="1"/>
  <c r="D55" i="1"/>
  <c r="G55" i="1"/>
  <c r="E46" i="1"/>
  <c r="G46" i="1" s="1"/>
  <c r="I46" i="1"/>
  <c r="D48" i="1" l="1"/>
  <c r="B56" i="1"/>
  <c r="D56" i="1"/>
  <c r="F56" i="1"/>
  <c r="E56" i="1"/>
  <c r="C56" i="1"/>
  <c r="A57" i="1"/>
  <c r="G56" i="1"/>
  <c r="I56" i="1"/>
  <c r="H56" i="1"/>
  <c r="E47" i="1"/>
  <c r="G47" i="1" s="1"/>
  <c r="I47" i="1"/>
  <c r="A58" i="1" l="1"/>
  <c r="G57" i="1"/>
  <c r="I57" i="1"/>
  <c r="B57" i="1"/>
  <c r="D57" i="1"/>
  <c r="F57" i="1"/>
  <c r="E57" i="1"/>
  <c r="C57" i="1"/>
  <c r="H57" i="1"/>
  <c r="E48" i="1"/>
  <c r="G48" i="1" s="1"/>
  <c r="I48" i="1"/>
  <c r="H48" i="1"/>
  <c r="D49" i="1" l="1"/>
  <c r="H49" i="1" s="1"/>
  <c r="F58" i="1"/>
  <c r="H58" i="1"/>
  <c r="B58" i="1"/>
  <c r="D58" i="1"/>
  <c r="G58" i="1"/>
  <c r="A59" i="1"/>
  <c r="I58" i="1"/>
  <c r="C58" i="1"/>
  <c r="E58" i="1"/>
  <c r="D50" i="1" l="1"/>
  <c r="E59" i="1"/>
  <c r="G59" i="1"/>
  <c r="D59" i="1"/>
  <c r="I59" i="1"/>
  <c r="C59" i="1"/>
  <c r="F59" i="1"/>
  <c r="B59" i="1"/>
  <c r="H59" i="1"/>
  <c r="A60" i="1"/>
  <c r="E49" i="1"/>
  <c r="G49" i="1" s="1"/>
  <c r="I49" i="1"/>
  <c r="A61" i="1" l="1"/>
  <c r="C60" i="1"/>
  <c r="H60" i="1"/>
  <c r="B60" i="1"/>
  <c r="D60" i="1"/>
  <c r="F60" i="1"/>
  <c r="E60" i="1"/>
  <c r="G60" i="1"/>
  <c r="I60" i="1"/>
  <c r="E50" i="1"/>
  <c r="G50" i="1" s="1"/>
  <c r="I50" i="1"/>
  <c r="H50" i="1"/>
  <c r="A62" i="1" l="1"/>
  <c r="D61" i="1"/>
  <c r="I61" i="1"/>
  <c r="E61" i="1"/>
  <c r="B61" i="1"/>
  <c r="F61" i="1"/>
  <c r="G61" i="1"/>
  <c r="C61" i="1"/>
  <c r="H61" i="1"/>
  <c r="F62" i="1" l="1"/>
  <c r="C62" i="1"/>
  <c r="D62" i="1"/>
  <c r="A63" i="1"/>
  <c r="E62" i="1"/>
  <c r="H62" i="1"/>
  <c r="G62" i="1"/>
  <c r="I62" i="1"/>
  <c r="B62" i="1"/>
  <c r="B63" i="1" l="1"/>
  <c r="D63" i="1"/>
  <c r="F63" i="1"/>
  <c r="C63" i="1"/>
  <c r="H63" i="1"/>
  <c r="E63" i="1"/>
  <c r="G63" i="1"/>
  <c r="I63" i="1"/>
  <c r="A64" i="1"/>
  <c r="D64" i="1" l="1"/>
  <c r="E64" i="1"/>
  <c r="I64" i="1"/>
  <c r="F64" i="1"/>
  <c r="H64" i="1"/>
  <c r="C64" i="1"/>
  <c r="B64" i="1"/>
  <c r="G64" i="1"/>
  <c r="A65" i="1"/>
  <c r="B65" i="1" l="1"/>
  <c r="A66" i="1"/>
  <c r="D65" i="1"/>
  <c r="C65" i="1"/>
  <c r="G65" i="1"/>
  <c r="I65" i="1"/>
  <c r="F65" i="1"/>
  <c r="H65" i="1"/>
  <c r="E65" i="1"/>
  <c r="D66" i="1" l="1"/>
  <c r="A67" i="1"/>
  <c r="E66" i="1"/>
  <c r="C66" i="1"/>
  <c r="H66" i="1"/>
  <c r="G66" i="1"/>
  <c r="F66" i="1"/>
  <c r="I66" i="1"/>
  <c r="B66" i="1"/>
  <c r="H67" i="1" l="1"/>
  <c r="I67" i="1"/>
  <c r="D67" i="1"/>
  <c r="B67" i="1"/>
  <c r="E67" i="1"/>
  <c r="G67" i="1"/>
  <c r="A68" i="1"/>
  <c r="C67" i="1"/>
  <c r="F67" i="1"/>
  <c r="E68" i="1" l="1"/>
  <c r="A69" i="1"/>
  <c r="G68" i="1"/>
  <c r="H68" i="1"/>
  <c r="B68" i="1"/>
  <c r="C68" i="1"/>
  <c r="F68" i="1"/>
  <c r="I68" i="1"/>
  <c r="D68" i="1"/>
  <c r="I69" i="1" l="1"/>
  <c r="C69" i="1"/>
  <c r="B69" i="1"/>
  <c r="G69" i="1"/>
  <c r="F69" i="1"/>
  <c r="H69" i="1"/>
  <c r="A70" i="1"/>
  <c r="E69" i="1"/>
  <c r="D69" i="1"/>
  <c r="E70" i="1" l="1"/>
  <c r="I70" i="1"/>
  <c r="G70" i="1"/>
  <c r="C70" i="1"/>
  <c r="D70" i="1"/>
  <c r="B70" i="1"/>
  <c r="A71" i="1"/>
  <c r="H70" i="1"/>
  <c r="F70" i="1"/>
  <c r="G71" i="1" l="1"/>
  <c r="D71" i="1"/>
  <c r="A72" i="1"/>
  <c r="B71" i="1"/>
  <c r="I71" i="1"/>
  <c r="H71" i="1"/>
  <c r="C71" i="1"/>
  <c r="E71" i="1"/>
  <c r="F71" i="1"/>
  <c r="F72" i="1" l="1"/>
  <c r="B72" i="1"/>
  <c r="H72" i="1"/>
  <c r="G72" i="1"/>
  <c r="D72" i="1"/>
  <c r="E72" i="1"/>
  <c r="C72" i="1"/>
  <c r="A73" i="1"/>
  <c r="I72" i="1"/>
  <c r="G73" i="1" l="1"/>
  <c r="E73" i="1"/>
  <c r="A74" i="1"/>
  <c r="H73" i="1"/>
  <c r="I73" i="1"/>
  <c r="D73" i="1"/>
  <c r="B73" i="1"/>
  <c r="C73" i="1"/>
  <c r="F73" i="1"/>
  <c r="B74" i="1" l="1"/>
  <c r="A75" i="1"/>
  <c r="H74" i="1"/>
  <c r="I74" i="1"/>
  <c r="F74" i="1"/>
  <c r="G74" i="1"/>
  <c r="D74" i="1"/>
  <c r="C74" i="1"/>
  <c r="E74" i="1"/>
  <c r="B75" i="1" l="1"/>
  <c r="E75" i="1"/>
  <c r="G75" i="1"/>
  <c r="F75" i="1"/>
  <c r="I75" i="1"/>
  <c r="C75" i="1"/>
  <c r="A76" i="1"/>
  <c r="H75" i="1"/>
  <c r="D75" i="1"/>
  <c r="E76" i="1" l="1"/>
  <c r="A77" i="1"/>
  <c r="B76" i="1"/>
  <c r="F76" i="1"/>
  <c r="D76" i="1"/>
  <c r="H76" i="1"/>
  <c r="G76" i="1"/>
  <c r="I76" i="1"/>
  <c r="C76" i="1"/>
  <c r="A78" i="1" l="1"/>
  <c r="E77" i="1"/>
  <c r="G77" i="1"/>
  <c r="I77" i="1"/>
  <c r="C77" i="1"/>
  <c r="B77" i="1"/>
  <c r="D77" i="1"/>
  <c r="H77" i="1"/>
  <c r="F77" i="1"/>
  <c r="D78" i="1" l="1"/>
  <c r="I78" i="1"/>
  <c r="C78" i="1"/>
  <c r="F78" i="1"/>
  <c r="B78" i="1"/>
  <c r="H78" i="1"/>
  <c r="A79" i="1"/>
  <c r="G78" i="1"/>
  <c r="E78" i="1"/>
  <c r="B79" i="1" l="1"/>
  <c r="E79" i="1"/>
  <c r="D79" i="1"/>
  <c r="G79" i="1"/>
  <c r="C79" i="1"/>
  <c r="A80" i="1"/>
  <c r="I79" i="1"/>
  <c r="F79" i="1"/>
  <c r="H79" i="1"/>
  <c r="B80" i="1" l="1"/>
  <c r="I80" i="1"/>
  <c r="A81" i="1"/>
  <c r="E80" i="1"/>
  <c r="C80" i="1"/>
  <c r="G80" i="1"/>
  <c r="D80" i="1"/>
  <c r="F80" i="1"/>
  <c r="H80" i="1"/>
  <c r="I81" i="1" l="1"/>
  <c r="C81" i="1"/>
  <c r="F81" i="1"/>
  <c r="E81" i="1"/>
  <c r="B81" i="1"/>
  <c r="G81" i="1"/>
  <c r="H81" i="1"/>
  <c r="A82" i="1"/>
  <c r="D81" i="1"/>
  <c r="G82" i="1" l="1"/>
  <c r="E82" i="1"/>
  <c r="B82" i="1"/>
  <c r="H82" i="1"/>
  <c r="C82" i="1"/>
  <c r="F82" i="1"/>
  <c r="D82" i="1"/>
  <c r="A83" i="1"/>
  <c r="I82" i="1"/>
  <c r="F83" i="1" l="1"/>
  <c r="G83" i="1"/>
  <c r="D83" i="1"/>
  <c r="E83" i="1"/>
  <c r="A84" i="1"/>
  <c r="H83" i="1"/>
  <c r="C83" i="1"/>
  <c r="I83" i="1"/>
  <c r="B83" i="1"/>
  <c r="E84" i="1" l="1"/>
  <c r="I84" i="1"/>
  <c r="G84" i="1"/>
  <c r="B84" i="1"/>
  <c r="D84" i="1"/>
  <c r="H84" i="1"/>
  <c r="F84" i="1"/>
  <c r="A85" i="1"/>
  <c r="C84" i="1"/>
  <c r="B85" i="1" l="1"/>
  <c r="G85" i="1"/>
  <c r="E85" i="1"/>
  <c r="I85" i="1"/>
  <c r="H85" i="1"/>
  <c r="A86" i="1"/>
  <c r="C85" i="1"/>
  <c r="F85" i="1"/>
  <c r="D85" i="1"/>
  <c r="E86" i="1" l="1"/>
  <c r="G86" i="1"/>
  <c r="B86" i="1"/>
  <c r="C86" i="1"/>
  <c r="F86" i="1"/>
  <c r="H86" i="1"/>
  <c r="D86" i="1"/>
  <c r="I86" i="1"/>
</calcChain>
</file>

<file path=xl/sharedStrings.xml><?xml version="1.0" encoding="utf-8"?>
<sst xmlns="http://schemas.openxmlformats.org/spreadsheetml/2006/main" count="108" uniqueCount="94">
  <si>
    <t>Initial Age:</t>
  </si>
  <si>
    <t>Interest Rate:</t>
  </si>
  <si>
    <t>Annual Interest Rate:</t>
  </si>
  <si>
    <t>Interest Rate</t>
  </si>
  <si>
    <t>Min Rate:</t>
  </si>
  <si>
    <t>Max Rate:</t>
  </si>
  <si>
    <t>Avarage Rate:</t>
  </si>
  <si>
    <t>Inflation Rate:</t>
  </si>
  <si>
    <t>Earned Interest TAX:</t>
  </si>
  <si>
    <t>Annuity Payment Term:</t>
  </si>
  <si>
    <t>Beginning of Year</t>
  </si>
  <si>
    <t>Year</t>
  </si>
  <si>
    <t>Age</t>
  </si>
  <si>
    <t>Interest</t>
  </si>
  <si>
    <t>Tax</t>
  </si>
  <si>
    <t>Balance</t>
  </si>
  <si>
    <t>Years To Pay Out:</t>
  </si>
  <si>
    <t>First Annual Payment:</t>
  </si>
  <si>
    <t>Last Annual Payment:</t>
  </si>
  <si>
    <t>Initial Annual Payment:</t>
  </si>
  <si>
    <t>Annual Payment</t>
  </si>
  <si>
    <t>Annuity Estimator</t>
  </si>
  <si>
    <t>Fixed</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</si>
  <si>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</si>
  <si>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</si>
  <si>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</si>
  <si>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</si>
  <si>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</si>
  <si>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</si>
  <si>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</si>
  <si>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</si>
  <si>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</si>
  <si>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</si>
  <si>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</si>
  <si>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</si>
  <si>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</si>
  <si>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</si>
  <si>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</si>
  <si>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</si>
  <si>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</si>
  <si>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rights not expressly granted are reserved by Spreadsheet123.com. In particular, this EULA does not grant you any </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</si>
  <si>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</si>
  <si>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</si>
  <si>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</si>
  <si>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</si>
  <si>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</si>
  <si>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</si>
  <si>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</si>
  <si>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</si>
  <si>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</si>
  <si>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</si>
  <si>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</si>
  <si>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</si>
  <si>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</si>
  <si>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</si>
  <si>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</si>
  <si>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</si>
  <si>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</si>
  <si>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</si>
  <si>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Press F9 to recalculate</t>
  </si>
  <si>
    <t>Solve for Initial Principal</t>
  </si>
  <si>
    <t>Inflation Rate</t>
  </si>
  <si>
    <t>Years to Withdraw</t>
  </si>
  <si>
    <t>Initial Principal</t>
  </si>
  <si>
    <t>Annuity Payment Term</t>
  </si>
  <si>
    <t>Term (type)</t>
  </si>
  <si>
    <t>Initial Principal (inflation adjusted)</t>
  </si>
  <si>
    <t>Solve for a Years to Pay Out</t>
  </si>
  <si>
    <t>First Annual Withdrawal</t>
  </si>
  <si>
    <t>Number of Years (inflation adjusted)</t>
  </si>
  <si>
    <t>Number of Years</t>
  </si>
  <si>
    <t>Solving for Annuity Payment</t>
  </si>
  <si>
    <t>First Annual Payment</t>
  </si>
  <si>
    <t xml:space="preserve">Last Annual Payment </t>
  </si>
  <si>
    <t>First Monthly Payment</t>
  </si>
  <si>
    <t>Last Monthly Payment</t>
  </si>
  <si>
    <t>Inflation Adjusted</t>
  </si>
  <si>
    <t>Note:</t>
  </si>
  <si>
    <r>
      <t xml:space="preserve">permission of </t>
    </r>
    <r>
      <rPr>
        <b/>
        <sz val="11"/>
        <color indexed="10"/>
        <rFont val="Calibri"/>
        <family val="2"/>
      </rPr>
      <t>SPREADSHEET123.COM</t>
    </r>
  </si>
  <si>
    <r>
      <rPr>
        <b/>
        <sz val="11"/>
        <color indexed="10"/>
        <rFont val="Calibri"/>
        <family val="2"/>
      </rPr>
      <t>Term (type)</t>
    </r>
    <r>
      <rPr>
        <sz val="11"/>
        <color theme="1"/>
        <rFont val="Calibri"/>
        <family val="2"/>
        <scheme val="minor"/>
      </rPr>
      <t xml:space="preserve"> - is the same as </t>
    </r>
    <r>
      <rPr>
        <b/>
        <sz val="11"/>
        <color indexed="8"/>
        <rFont val="Calibri"/>
        <family val="2"/>
      </rPr>
      <t>Annuity Due</t>
    </r>
    <r>
      <rPr>
        <sz val="11"/>
        <color theme="1"/>
        <rFont val="Calibri"/>
        <family val="2"/>
        <scheme val="minor"/>
      </rPr>
      <t xml:space="preserve">, if </t>
    </r>
    <r>
      <rPr>
        <b/>
        <sz val="11"/>
        <color indexed="8"/>
        <rFont val="Calibri"/>
        <family val="2"/>
      </rPr>
      <t>type = 1</t>
    </r>
    <r>
      <rPr>
        <sz val="11"/>
        <color theme="1"/>
        <rFont val="Calibri"/>
        <family val="2"/>
        <scheme val="minor"/>
      </rPr>
      <t xml:space="preserve"> then 
annuity is paid at the beginning of the year.</t>
    </r>
  </si>
  <si>
    <r>
      <t xml:space="preserve">When solving without Inflation adjustments, enter </t>
    </r>
    <r>
      <rPr>
        <b/>
        <sz val="11"/>
        <color indexed="8"/>
        <rFont val="Calibri"/>
        <family val="2"/>
      </rPr>
      <t>0</t>
    </r>
    <r>
      <rPr>
        <sz val="11"/>
        <color theme="1"/>
        <rFont val="Calibri"/>
        <family val="2"/>
        <scheme val="minor"/>
      </rPr>
      <t xml:space="preserve"> in 
the</t>
    </r>
    <r>
      <rPr>
        <b/>
        <sz val="11"/>
        <color indexed="8"/>
        <rFont val="Calibri"/>
        <family val="2"/>
      </rPr>
      <t xml:space="preserve"> Inflation Rate</t>
    </r>
    <r>
      <rPr>
        <sz val="11"/>
        <color theme="1"/>
        <rFont val="Calibri"/>
        <family val="2"/>
        <scheme val="minor"/>
      </rPr>
      <t xml:space="preserve"> cells.</t>
    </r>
  </si>
  <si>
    <r>
      <t>All calculators on this worksheet are designed to analyze 
and perform calculations with</t>
    </r>
    <r>
      <rPr>
        <b/>
        <sz val="11"/>
        <color indexed="8"/>
        <rFont val="Calibri"/>
        <family val="2"/>
      </rPr>
      <t xml:space="preserve"> fixed interest rates</t>
    </r>
    <r>
      <rPr>
        <sz val="11"/>
        <color theme="1"/>
        <rFont val="Calibri"/>
        <family val="2"/>
        <scheme val="minor"/>
      </rPr>
      <t>!</t>
    </r>
  </si>
  <si>
    <t>Cumulative 
Interest</t>
  </si>
  <si>
    <t>Interest 
Rate</t>
  </si>
  <si>
    <t>Annual 
Payment</t>
  </si>
  <si>
    <t>Net 
Payment</t>
  </si>
  <si>
    <r>
      <t xml:space="preserve">Initial Capital </t>
    </r>
    <r>
      <rPr>
        <sz val="10"/>
        <color indexed="8"/>
        <rFont val="Calibri"/>
        <family val="2"/>
      </rPr>
      <t>(Principal)</t>
    </r>
    <r>
      <rPr>
        <sz val="12"/>
        <color indexed="8"/>
        <rFont val="Calibri"/>
        <family val="2"/>
      </rPr>
      <t>:</t>
    </r>
  </si>
  <si>
    <t>Terms of Use - EULA</t>
  </si>
  <si>
    <t xml:space="preserve">All title and copyrights in and to the Template, and any copies of the Template, are owned by Spreadsheet123.com. </t>
  </si>
  <si>
    <t>rights in connection with any trademarks or service marks of Spreadsheet123.com. Use of any Template for any purpose</t>
  </si>
  <si>
    <r>
      <t xml:space="preserve">Without prejudice to any other rights, </t>
    </r>
    <r>
      <rPr>
        <b/>
        <sz val="11"/>
        <rFont val="Calibri"/>
        <family val="2"/>
      </rPr>
      <t>Spreadsheet123.com</t>
    </r>
    <r>
      <rPr>
        <sz val="11"/>
        <rFont val="Calibri"/>
        <family val="2"/>
      </rPr>
      <t xml:space="preserve"> may terminate this EULA if you fail to comply with the</t>
    </r>
  </si>
  <si>
    <r>
      <t xml:space="preserve">This EULA grants you the right to download this TEMPLATE free of charge for </t>
    </r>
    <r>
      <rPr>
        <b/>
        <sz val="10"/>
        <color indexed="10"/>
        <rFont val="Arial"/>
        <family val="2"/>
      </rPr>
      <t>personal use or use within your family.</t>
    </r>
  </si>
  <si>
    <r>
      <t xml:space="preserve">You may not distribute this </t>
    </r>
    <r>
      <rPr>
        <b/>
        <sz val="11"/>
        <color indexed="10"/>
        <rFont val="Calibri"/>
        <family val="2"/>
      </rPr>
      <t>TEMPLATE</t>
    </r>
    <r>
      <rPr>
        <sz val="11"/>
        <color indexed="10"/>
        <rFont val="Calibri"/>
        <family val="2"/>
      </rPr>
      <t xml:space="preserve"> in any stand-alone products that contain only the TEMPLATE, or as part of any other </t>
    </r>
  </si>
  <si>
    <t>Annuity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</si>
</sst>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
  </numFmts>
  <fonts count="27" x14ac:knownFonts="1">
    <font>
      <sz val="11"/>
      <color theme="1"/>
      <name val="Calibri"/>
      <family val="2"/>
      <scheme val="minor"/>
    </font>
    <font>
      <b/>
      <sz val="11"/>
      <color indexed="8"/>
      <name val="Calibri"/>
      <family val="2"/>
    </font>
    <font>
      <b/>
      <sz val="11"/>
      <name val="Arial"/>
      <family val="2"/>
    </font>
    <font>
      <b/>
      <sz val="10"/>
      <name val="Arial"/>
      <family val="2"/>
    </font>
    <font>
      <sz val="10"/>
      <name val="Arial"/>
      <family val="2"/>
    </font>
    <font>
      <b/>
      <sz val="11"/>
      <color indexed="9"/>
      <name val="Calibri"/>
      <family val="2"/>
    </font>
    <font>
      <sz val="11"/>
      <color indexed="9"/>
      <name val="Calibri"/>
      <family val="2"/>
    </font>
    <font>
      <sz val="11"/>
      <color indexed="10"/>
      <name val="Calibri"/>
      <family val="2"/>
    </font>
    <font>
      <sz val="11"/>
      <name val="Calibri"/>
      <family val="2"/>
    </font>
    <font>
      <b/>
      <sz val="11"/>
      <color indexed="10"/>
      <name val="Calibri"/>
      <family val="2"/>
    </font>
    <font>
      <sz val="8"/>
      <name val="Calibri"/>
      <family val="2"/>
    </font>
    <font>
      <b/>
      <sz val="10"/>
      <color indexed="10"/>
      <name val="Arial"/>
      <family val="2"/>
    </font>
    <font>
      <sz val="14"/>
      <color indexed="9"/>
      <name val="Calibri"/>
      <family val="2"/>
    </font>
    <font>
      <sz val="24"/>
      <color indexed="9"/>
      <name val="Calibri"/>
      <family val="2"/>
    </font>
    <font>
      <sz val="14"/>
      <color indexed="8"/>
      <name val="Calibri"/>
      <family val="2"/>
    </font>
    <font>
      <sz val="12"/>
      <color indexed="8"/>
      <name val="Calibri"/>
      <family val="2"/>
    </font>
    <font>
      <b/>
      <sz val="12"/>
      <color indexed="10"/>
      <name val="Calibri"/>
      <family val="2"/>
    </font>
    <font>
      <sz val="11"/>
      <color indexed="23"/>
      <name val="Calibri"/>
      <family val="2"/>
    </font>
    <font>
      <sz val="10"/>
      <color indexed="8"/>
      <name val="Calibri"/>
      <family val="2"/>
    </font>
    <font>
      <sz val="18"/>
      <name val="Arial"/>
      <family val="2"/>
    </font>
    <font>
      <b/>
      <sz val="24"/>
      <name val="Calibri"/>
      <family val="2"/>
    </font>
    <font>
      <u/>
      <sz val="10"/>
      <name val="Arial"/>
      <family val="2"/>
    </font>
    <font>
      <b/>
      <sz val="11"/>
      <name val="Calibri"/>
      <family val="2"/>
    </font>
    <font>
      <sz val="7"/>
      <name val="Verdana"/>
      <family val="2"/>
    </font>
    <font>
      <sz val="7"/>
      <name val="Calibri"/>
      <family val="2"/>
    </font>
    <font>
      <b/>
      <sz val="22"/>
      <color indexed="23"/>
      <name val="Arial"/>
      <family val="2"/>
    </font>
    <font>
      <u/>
      <sz val="10.25"/>
      <color theme="10"/>
      <name val="Calibri"/>
      <family val="2"/>
    </font>
  </fonts>
  <fills count="14">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8"/>
        <bgColor indexed="64"/>
      </patternFill>
    </fill>
    <fill>
      <patternFill patternType="solid">
        <fgColor indexed="62"/>
        <bgColor indexed="64"/>
      </patternFill>
    </fill>
    <fill>
      <patternFill patternType="solid">
        <fgColor indexed="58"/>
        <bgColor indexed="64"/>
      </patternFill>
    </fill>
    <fill>
      <patternFill patternType="solid">
        <fgColor indexed="43"/>
        <bgColor indexed="64"/>
      </patternFill>
    </fill>
    <fill>
      <patternFill patternType="solid">
        <fgColor indexed="15"/>
        <bgColor indexed="64"/>
      </patternFill>
    </fill>
    <fill>
      <patternFill patternType="solid">
        <fgColor indexed="40"/>
        <bgColor indexed="64"/>
      </patternFill>
    </fill>
    <fill>
      <patternFill patternType="solid">
        <fgColor indexed="11"/>
        <bgColor indexed="64"/>
      </patternFill>
    </fill>
    <fill>
      <patternFill patternType="solid">
        <fgColor indexed="10"/>
        <bgColor indexed="64"/>
      </patternFill>
    </fill>
    <fill>
      <patternFill patternType="solid">
        <fgColor indexed="63"/>
        <bgColor indexed="64"/>
      </patternFill>
    </fill>
    <fill>
      <patternFill patternType="solid">
        <fgColor indexed="13"/>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top style="medium">
        <color indexed="40"/>
      </top>
      <bottom style="thin">
        <color indexed="9"/>
      </bottom>
      <diagonal/>
    </border>
    <border>
      <left style="thin">
        <color indexed="9"/>
      </left>
      <right/>
      <top style="thin">
        <color indexed="9"/>
      </top>
      <bottom style="thin">
        <color indexed="9"/>
      </bottom>
      <diagonal/>
    </border>
    <border>
      <left/>
      <right/>
      <top/>
      <bottom style="medium">
        <color indexed="40"/>
      </bottom>
      <diagonal/>
    </border>
    <border>
      <left style="thin">
        <color indexed="9"/>
      </left>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right style="thin">
        <color indexed="9"/>
      </right>
      <top/>
      <bottom style="thin">
        <color indexed="9"/>
      </bottom>
      <diagonal/>
    </border>
  </borders>
  <cellStyleXfs count="2">
    <xf numFmtId="0" fontId="0" fillId="0" borderId="0"/>
    <xf numFmtId="0" fontId="26" fillId="0" borderId="0" applyNumberFormat="0" applyFill="0" applyBorder="0" applyAlignment="0" applyProtection="0">
      <alignment vertical="top"/>
      <protection locked="0"/>
    </xf>
  </cellStyleXfs>
  <cellXfs count="139">
    <xf numFmtId="0" fontId="0" fillId="0" borderId="0" xfId="0"/>
    <xf numFmtId="0" fontId="0" fillId="0" borderId="2" xfId="0" applyBorder="1"/>
    <xf numFmtId="4" fontId="0" fillId="0" borderId="2" xfId="0" applyNumberFormat="1" applyBorder="1"/>
    <xf numFmtId="0" fontId="0" fillId="0" borderId="3" xfId="0" applyBorder="1"/>
    <xf numFmtId="2" fontId="0" fillId="0" borderId="2" xfId="0" applyNumberFormat="1" applyBorder="1"/>
    <xf numFmtId="0" fontId="0" fillId="0" borderId="2" xfId="0" applyBorder="1" applyAlignment="1">
      <alignment horizontal="center"/>
    </xf>
    <xf numFmtId="0" fontId="0" fillId="0" borderId="3" xfId="0" applyBorder="1"/>
    <xf numFmtId="0" fontId="0" fillId="0" borderId="4" xfId="0" applyBorder="1"/>
    <xf numFmtId="0" fontId="0" fillId="0" borderId="0" xfId="0" applyBorder="1"/>
    <xf numFmtId="4" fontId="0" fillId="0" borderId="0" xfId="0" applyNumberFormat="1" applyBorder="1"/>
    <xf numFmtId="2" fontId="0" fillId="0" borderId="0" xfId="0" applyNumberFormat="1" applyBorder="1"/>
    <xf numFmtId="8" fontId="0" fillId="0" borderId="0" xfId="0" applyNumberFormat="1" applyBorder="1"/>
    <xf numFmtId="0" fontId="0" fillId="0" borderId="3" xfId="0" applyBorder="1" applyAlignment="1">
      <alignment vertical="center"/>
    </xf>
    <xf numFmtId="0" fontId="0" fillId="0" borderId="3" xfId="0" applyBorder="1" applyAlignment="1">
      <alignment vertical="center"/>
    </xf>
    <xf numFmtId="0" fontId="0" fillId="0" borderId="2" xfId="0" applyBorder="1" applyAlignment="1">
      <alignment vertical="center"/>
    </xf>
    <xf numFmtId="4" fontId="0" fillId="0" borderId="2" xfId="0" applyNumberFormat="1" applyBorder="1" applyAlignment="1">
      <alignment vertical="center"/>
    </xf>
    <xf numFmtId="2" fontId="0" fillId="0" borderId="2" xfId="0" applyNumberFormat="1" applyBorder="1" applyAlignment="1">
      <alignment vertical="center"/>
    </xf>
    <xf numFmtId="0" fontId="0" fillId="0" borderId="4" xfId="0" applyBorder="1" applyAlignment="1">
      <alignment vertical="center"/>
    </xf>
    <xf numFmtId="0" fontId="0" fillId="3" borderId="0" xfId="0" applyFill="1" applyBorder="1" applyAlignment="1">
      <alignment vertical="center"/>
    </xf>
    <xf numFmtId="9" fontId="0" fillId="3" borderId="0" xfId="0" applyNumberFormat="1" applyFill="1" applyBorder="1" applyAlignment="1">
      <alignment vertical="center"/>
    </xf>
    <xf numFmtId="164" fontId="0" fillId="3" borderId="0" xfId="0" applyNumberFormat="1" applyFill="1" applyBorder="1" applyAlignment="1">
      <alignment vertical="center"/>
    </xf>
    <xf numFmtId="10" fontId="0" fillId="3" borderId="0" xfId="0" applyNumberFormat="1" applyFill="1" applyBorder="1" applyAlignment="1">
      <alignment vertical="center"/>
    </xf>
    <xf numFmtId="0" fontId="0" fillId="3" borderId="0" xfId="0" applyFill="1" applyBorder="1" applyAlignment="1">
      <alignment horizontal="right" vertical="center"/>
    </xf>
    <xf numFmtId="4" fontId="0" fillId="3" borderId="0" xfId="0" applyNumberFormat="1" applyFill="1" applyBorder="1" applyAlignment="1">
      <alignment vertical="center"/>
    </xf>
    <xf numFmtId="8" fontId="0" fillId="0" borderId="2" xfId="0" applyNumberFormat="1" applyBorder="1" applyAlignment="1">
      <alignment vertical="center"/>
    </xf>
    <xf numFmtId="10" fontId="0" fillId="0" borderId="2" xfId="0" applyNumberFormat="1" applyBorder="1" applyAlignment="1">
      <alignment vertical="center"/>
    </xf>
    <xf numFmtId="9" fontId="0" fillId="0" borderId="2" xfId="0" applyNumberFormat="1" applyBorder="1" applyAlignment="1">
      <alignment vertical="center"/>
    </xf>
    <xf numFmtId="0" fontId="0" fillId="3" borderId="0" xfId="0" applyFill="1" applyBorder="1" applyAlignment="1">
      <alignment vertical="center"/>
    </xf>
    <xf numFmtId="0" fontId="0" fillId="3" borderId="0" xfId="0" applyFill="1" applyBorder="1" applyAlignment="1">
      <alignment horizontal="right" vertical="center"/>
    </xf>
    <xf numFmtId="0" fontId="0" fillId="0" borderId="5" xfId="0" applyBorder="1" applyAlignment="1">
      <alignment vertical="center"/>
    </xf>
    <xf numFmtId="0" fontId="0" fillId="0" borderId="5" xfId="0" applyBorder="1" applyAlignment="1">
      <alignment vertical="center"/>
    </xf>
    <xf numFmtId="4" fontId="0" fillId="0" borderId="4" xfId="0" applyNumberFormat="1" applyBorder="1" applyAlignment="1">
      <alignment vertical="center"/>
    </xf>
    <xf numFmtId="2" fontId="0" fillId="0" borderId="4" xfId="0" applyNumberFormat="1" applyBorder="1" applyAlignment="1">
      <alignment vertical="center"/>
    </xf>
    <xf numFmtId="8" fontId="0" fillId="0" borderId="4" xfId="0" applyNumberFormat="1" applyBorder="1" applyAlignment="1">
      <alignment vertical="center"/>
    </xf>
    <xf numFmtId="4" fontId="0" fillId="0" borderId="6" xfId="0" applyNumberFormat="1" applyBorder="1" applyAlignment="1">
      <alignment vertical="center"/>
    </xf>
    <xf numFmtId="2" fontId="0" fillId="0" borderId="6" xfId="0" applyNumberFormat="1" applyBorder="1" applyAlignment="1">
      <alignment vertical="center"/>
    </xf>
    <xf numFmtId="0" fontId="0" fillId="0" borderId="6" xfId="0" applyBorder="1" applyAlignment="1">
      <alignment vertical="center"/>
    </xf>
    <xf numFmtId="0" fontId="0" fillId="0" borderId="6" xfId="0" applyBorder="1" applyAlignment="1">
      <alignment horizontal="left" vertical="center" indent="1"/>
    </xf>
    <xf numFmtId="9" fontId="0" fillId="0" borderId="6" xfId="0" applyNumberFormat="1" applyBorder="1" applyAlignment="1">
      <alignment horizontal="left" vertical="center" indent="1"/>
    </xf>
    <xf numFmtId="4" fontId="0" fillId="0" borderId="6" xfId="0" applyNumberFormat="1" applyBorder="1" applyAlignment="1">
      <alignment horizontal="left" vertical="center" indent="1"/>
    </xf>
    <xf numFmtId="8" fontId="0" fillId="0" borderId="6" xfId="0" applyNumberFormat="1" applyBorder="1" applyAlignment="1">
      <alignment horizontal="left" vertical="center" indent="1"/>
    </xf>
    <xf numFmtId="2" fontId="0" fillId="0" borderId="6" xfId="0" applyNumberFormat="1" applyBorder="1" applyAlignment="1">
      <alignment horizontal="left" vertical="center" indent="1"/>
    </xf>
    <xf numFmtId="10" fontId="0" fillId="0" borderId="6" xfId="0" applyNumberFormat="1" applyBorder="1" applyAlignment="1">
      <alignment horizontal="left" vertical="center" indent="1"/>
    </xf>
    <xf numFmtId="0" fontId="0" fillId="0" borderId="2" xfId="0" applyBorder="1" applyAlignment="1">
      <alignment horizontal="left" vertical="center" indent="1"/>
    </xf>
    <xf numFmtId="9" fontId="0" fillId="0" borderId="2" xfId="0" applyNumberFormat="1" applyBorder="1" applyAlignment="1">
      <alignment horizontal="left" vertical="center" indent="1"/>
    </xf>
    <xf numFmtId="4" fontId="0" fillId="0" borderId="2" xfId="0" applyNumberFormat="1" applyBorder="1" applyAlignment="1">
      <alignment horizontal="left" vertical="center" indent="1"/>
    </xf>
    <xf numFmtId="8" fontId="0" fillId="0" borderId="2" xfId="0" applyNumberFormat="1" applyBorder="1" applyAlignment="1">
      <alignment horizontal="left" vertical="center" indent="1"/>
    </xf>
    <xf numFmtId="2" fontId="0" fillId="0" borderId="2" xfId="0" applyNumberFormat="1" applyBorder="1" applyAlignment="1">
      <alignment horizontal="left" vertical="center" indent="1"/>
    </xf>
    <xf numFmtId="10" fontId="0" fillId="0" borderId="2" xfId="0" applyNumberFormat="1" applyBorder="1" applyAlignment="1">
      <alignment horizontal="left" vertical="center" indent="1"/>
    </xf>
    <xf numFmtId="0" fontId="8" fillId="0" borderId="7" xfId="1" applyFont="1" applyBorder="1" applyAlignment="1" applyProtection="1"/>
    <xf numFmtId="0" fontId="8" fillId="0" borderId="8" xfId="1" applyFont="1" applyBorder="1" applyAlignment="1" applyProtection="1"/>
    <xf numFmtId="0" fontId="5" fillId="5" borderId="0" xfId="0" applyFont="1" applyFill="1" applyBorder="1" applyAlignment="1">
      <alignment horizontal="right" vertical="center"/>
    </xf>
    <xf numFmtId="0" fontId="0" fillId="0" borderId="0" xfId="0" applyFill="1" applyBorder="1" applyAlignment="1">
      <alignment vertical="center"/>
    </xf>
    <xf numFmtId="0" fontId="0" fillId="5" borderId="0" xfId="0" applyFill="1" applyBorder="1" applyAlignment="1">
      <alignment vertical="center"/>
    </xf>
    <xf numFmtId="0" fontId="0" fillId="6" borderId="0" xfId="0" applyFill="1" applyBorder="1" applyAlignment="1">
      <alignment vertical="center"/>
    </xf>
    <xf numFmtId="0" fontId="0" fillId="7" borderId="0" xfId="0" applyFill="1" applyBorder="1" applyAlignment="1">
      <alignment vertical="center"/>
    </xf>
    <xf numFmtId="0" fontId="0" fillId="7" borderId="0" xfId="0" applyFill="1" applyBorder="1" applyAlignment="1">
      <alignment horizontal="left" vertical="center" indent="1"/>
    </xf>
    <xf numFmtId="0" fontId="0" fillId="0" borderId="0" xfId="0" applyFill="1" applyBorder="1" applyAlignment="1">
      <alignment vertical="center"/>
    </xf>
    <xf numFmtId="0" fontId="13" fillId="4" borderId="0" xfId="0" applyFont="1" applyFill="1" applyBorder="1" applyAlignment="1">
      <alignment vertical="center"/>
    </xf>
    <xf numFmtId="0" fontId="0" fillId="3" borderId="0" xfId="0" applyFill="1" applyBorder="1" applyAlignment="1">
      <alignment horizontal="left" vertical="center" indent="1"/>
    </xf>
    <xf numFmtId="0" fontId="0" fillId="5" borderId="0" xfId="0" applyFill="1" applyBorder="1" applyAlignment="1">
      <alignment horizontal="left" vertical="center" indent="1"/>
    </xf>
    <xf numFmtId="9" fontId="0" fillId="5" borderId="0" xfId="0" applyNumberFormat="1" applyFill="1" applyBorder="1" applyAlignment="1">
      <alignment vertical="center"/>
    </xf>
    <xf numFmtId="0" fontId="0" fillId="5" borderId="0" xfId="0" applyFill="1" applyBorder="1" applyAlignment="1">
      <alignment horizontal="right" vertical="center"/>
    </xf>
    <xf numFmtId="8" fontId="0" fillId="5" borderId="0" xfId="0" applyNumberFormat="1" applyFill="1" applyBorder="1" applyAlignment="1">
      <alignment vertical="center"/>
    </xf>
    <xf numFmtId="0" fontId="0" fillId="6" borderId="0" xfId="0" applyFill="1" applyBorder="1" applyAlignment="1">
      <alignment horizontal="left" vertical="center" indent="1"/>
    </xf>
    <xf numFmtId="0" fontId="6" fillId="8" borderId="0" xfId="0" applyFont="1" applyFill="1" applyBorder="1" applyAlignment="1">
      <alignment vertical="center"/>
    </xf>
    <xf numFmtId="0" fontId="0" fillId="0" borderId="1" xfId="0" applyFill="1" applyBorder="1" applyAlignment="1">
      <alignment horizontal="right" vertical="center" indent="1"/>
    </xf>
    <xf numFmtId="9" fontId="0" fillId="0" borderId="1" xfId="0" applyNumberFormat="1" applyFill="1" applyBorder="1" applyAlignment="1">
      <alignment horizontal="right" vertical="center" indent="1"/>
    </xf>
    <xf numFmtId="4" fontId="0" fillId="7" borderId="1" xfId="0" applyNumberFormat="1" applyFill="1" applyBorder="1" applyAlignment="1">
      <alignment horizontal="right" vertical="center" indent="1"/>
    </xf>
    <xf numFmtId="9" fontId="0" fillId="7" borderId="1" xfId="0" applyNumberFormat="1" applyFill="1" applyBorder="1" applyAlignment="1">
      <alignment horizontal="right" vertical="center" indent="1"/>
    </xf>
    <xf numFmtId="0" fontId="0" fillId="7" borderId="1" xfId="0" applyFill="1" applyBorder="1" applyAlignment="1">
      <alignment horizontal="right" vertical="center" indent="1"/>
    </xf>
    <xf numFmtId="0" fontId="0" fillId="5" borderId="0" xfId="0" applyFill="1" applyBorder="1" applyAlignment="1">
      <alignment horizontal="right" vertical="center" indent="1"/>
    </xf>
    <xf numFmtId="0" fontId="0" fillId="3" borderId="0" xfId="0" applyFill="1" applyBorder="1" applyAlignment="1">
      <alignment horizontal="right" vertical="center" indent="1"/>
    </xf>
    <xf numFmtId="2" fontId="6" fillId="9" borderId="0" xfId="0" applyNumberFormat="1" applyFont="1" applyFill="1" applyBorder="1" applyAlignment="1">
      <alignment horizontal="right" vertical="center" indent="1"/>
    </xf>
    <xf numFmtId="0" fontId="0" fillId="6" borderId="0" xfId="0" applyFill="1" applyBorder="1" applyAlignment="1">
      <alignment horizontal="right" vertical="center" indent="1"/>
    </xf>
    <xf numFmtId="0" fontId="6" fillId="8" borderId="0" xfId="0" applyFont="1" applyFill="1" applyBorder="1" applyAlignment="1">
      <alignment horizontal="right" vertical="center" indent="1"/>
    </xf>
    <xf numFmtId="40" fontId="6" fillId="8" borderId="0" xfId="0" applyNumberFormat="1" applyFont="1" applyFill="1" applyBorder="1" applyAlignment="1">
      <alignment horizontal="right" vertical="center" indent="1"/>
    </xf>
    <xf numFmtId="4" fontId="0" fillId="0" borderId="9" xfId="0" applyNumberFormat="1" applyBorder="1" applyAlignment="1">
      <alignment horizontal="left" vertical="center" indent="1"/>
    </xf>
    <xf numFmtId="4" fontId="0" fillId="0" borderId="10" xfId="0" applyNumberFormat="1" applyBorder="1" applyAlignment="1">
      <alignment horizontal="left" vertical="center" indent="1"/>
    </xf>
    <xf numFmtId="0" fontId="15" fillId="13" borderId="11" xfId="0" applyFont="1" applyFill="1" applyBorder="1" applyAlignment="1">
      <alignment horizontal="left" vertical="center" indent="1"/>
    </xf>
    <xf numFmtId="0" fontId="15" fillId="0" borderId="0" xfId="0" applyFont="1" applyBorder="1"/>
    <xf numFmtId="8" fontId="15" fillId="0" borderId="0" xfId="0" applyNumberFormat="1" applyFont="1" applyBorder="1"/>
    <xf numFmtId="4" fontId="15" fillId="0" borderId="0" xfId="0" applyNumberFormat="1" applyFont="1" applyBorder="1"/>
    <xf numFmtId="2" fontId="15" fillId="0" borderId="0" xfId="0" applyNumberFormat="1" applyFont="1" applyBorder="1"/>
    <xf numFmtId="10" fontId="15" fillId="0" borderId="0" xfId="0" applyNumberFormat="1" applyFont="1" applyBorder="1"/>
    <xf numFmtId="0" fontId="15" fillId="13" borderId="11" xfId="0" applyFont="1" applyFill="1" applyBorder="1" applyAlignment="1">
      <alignment horizontal="left" vertical="center" wrapText="1" indent="1"/>
    </xf>
    <xf numFmtId="0" fontId="8" fillId="0" borderId="12" xfId="1" applyFont="1" applyBorder="1" applyAlignment="1" applyProtection="1"/>
    <xf numFmtId="0" fontId="8" fillId="0" borderId="0" xfId="1" applyFont="1" applyBorder="1" applyAlignment="1" applyProtection="1"/>
    <xf numFmtId="0" fontId="15" fillId="3" borderId="0" xfId="0" applyFont="1" applyFill="1" applyBorder="1" applyAlignment="1">
      <alignment horizontal="right" vertical="center"/>
    </xf>
    <xf numFmtId="0" fontId="0" fillId="0" borderId="19" xfId="0" applyBorder="1" applyAlignment="1">
      <alignment vertical="center"/>
    </xf>
    <xf numFmtId="0" fontId="0" fillId="0" borderId="19" xfId="0" applyBorder="1" applyAlignment="1">
      <alignment vertical="center"/>
    </xf>
    <xf numFmtId="0" fontId="15" fillId="3" borderId="0" xfId="0" applyFont="1" applyFill="1" applyBorder="1" applyAlignment="1">
      <alignment horizontal="center" vertical="center"/>
    </xf>
    <xf numFmtId="164" fontId="15" fillId="3" borderId="0" xfId="0" applyNumberFormat="1" applyFont="1" applyFill="1" applyBorder="1" applyAlignment="1">
      <alignment horizontal="center" vertical="center"/>
    </xf>
    <xf numFmtId="4" fontId="0" fillId="0" borderId="0" xfId="0" applyNumberFormat="1" applyFill="1" applyBorder="1" applyAlignment="1">
      <alignment vertical="center"/>
    </xf>
    <xf numFmtId="2" fontId="0" fillId="0" borderId="0" xfId="0" applyNumberFormat="1" applyFill="1" applyBorder="1" applyAlignment="1">
      <alignment vertical="center"/>
    </xf>
    <xf numFmtId="0" fontId="17" fillId="0" borderId="8" xfId="1" applyFont="1" applyBorder="1" applyAlignment="1" applyProtection="1">
      <alignment horizontal="right"/>
    </xf>
    <xf numFmtId="0" fontId="19" fillId="0" borderId="0" xfId="0" applyFont="1" applyFill="1" applyBorder="1" applyAlignment="1">
      <alignment vertical="center"/>
    </xf>
    <xf numFmtId="0" fontId="20" fillId="0" borderId="0" xfId="0" applyFont="1" applyFill="1" applyBorder="1" applyAlignment="1"/>
    <xf numFmtId="0" fontId="8" fillId="0" borderId="0" xfId="0" applyFont="1" applyFill="1" applyBorder="1"/>
    <xf numFmtId="2" fontId="8" fillId="0" borderId="0" xfId="0" applyNumberFormat="1" applyFont="1" applyFill="1" applyBorder="1"/>
    <xf numFmtId="0" fontId="8" fillId="0" borderId="0" xfId="0" applyFont="1" applyFill="1" applyBorder="1" applyAlignment="1"/>
    <xf numFmtId="0" fontId="8" fillId="0" borderId="0" xfId="0" applyFont="1" applyFill="1" applyBorder="1" applyAlignment="1">
      <alignment horizontal="right"/>
    </xf>
    <xf numFmtId="0" fontId="21" fillId="0" borderId="0" xfId="1" applyFont="1" applyBorder="1" applyAlignment="1" applyProtection="1"/>
    <xf numFmtId="0" fontId="8" fillId="0" borderId="0" xfId="0" applyFont="1" applyBorder="1"/>
    <xf numFmtId="0" fontId="4" fillId="0" borderId="0" xfId="0" applyFont="1" applyBorder="1" applyAlignment="1">
      <alignment horizontal="right" readingOrder="1"/>
    </xf>
    <xf numFmtId="0" fontId="8" fillId="0" borderId="0" xfId="0" applyFont="1" applyFill="1" applyBorder="1" applyAlignment="1">
      <alignment horizontal="left"/>
    </xf>
    <xf numFmtId="0" fontId="23" fillId="0" borderId="0" xfId="0" applyFont="1" applyFill="1" applyBorder="1"/>
    <xf numFmtId="0" fontId="24" fillId="0" borderId="0" xfId="0" applyFont="1" applyFill="1" applyBorder="1" applyAlignment="1">
      <alignment horizontal="left"/>
    </xf>
    <xf numFmtId="0" fontId="24" fillId="0" borderId="0" xfId="0" applyFont="1" applyFill="1" applyBorder="1"/>
    <xf numFmtId="0" fontId="7" fillId="0" borderId="0" xfId="0" applyFont="1" applyFill="1" applyBorder="1" applyAlignment="1">
      <alignment horizontal="left"/>
    </xf>
    <xf numFmtId="4" fontId="6" fillId="11" borderId="0" xfId="0" applyNumberFormat="1" applyFont="1" applyFill="1" applyBorder="1" applyAlignment="1">
      <alignment horizontal="right" vertical="center" inden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3" fillId="4" borderId="0" xfId="0" applyFont="1" applyFill="1" applyBorder="1" applyAlignment="1">
      <alignment horizontal="left" vertical="center"/>
    </xf>
    <xf numFmtId="9" fontId="15" fillId="0" borderId="13" xfId="0" applyNumberFormat="1" applyFont="1" applyFill="1" applyBorder="1" applyAlignment="1">
      <alignment horizontal="center" vertical="center"/>
    </xf>
    <xf numFmtId="9" fontId="15" fillId="0" borderId="14" xfId="0" applyNumberFormat="1" applyFont="1" applyFill="1" applyBorder="1" applyAlignment="1">
      <alignment horizontal="center" vertical="center"/>
    </xf>
    <xf numFmtId="0" fontId="15" fillId="3" borderId="0" xfId="0" applyFont="1" applyFill="1" applyBorder="1" applyAlignment="1">
      <alignment horizontal="left" vertical="center" indent="2"/>
    </xf>
    <xf numFmtId="0" fontId="15" fillId="3" borderId="0" xfId="0" applyFont="1" applyFill="1" applyBorder="1" applyAlignment="1">
      <alignment horizontal="right" vertical="center"/>
    </xf>
    <xf numFmtId="0" fontId="15" fillId="3" borderId="0" xfId="0" applyFont="1" applyFill="1" applyBorder="1" applyAlignment="1">
      <alignment horizontal="center" vertical="center"/>
    </xf>
    <xf numFmtId="0" fontId="0" fillId="3" borderId="0" xfId="0" applyFill="1" applyBorder="1" applyAlignment="1">
      <alignment horizontal="right" vertical="center"/>
    </xf>
    <xf numFmtId="4" fontId="15" fillId="3" borderId="0" xfId="0" applyNumberFormat="1" applyFont="1" applyFill="1" applyBorder="1" applyAlignment="1">
      <alignment horizontal="center" vertical="center"/>
    </xf>
    <xf numFmtId="0" fontId="16" fillId="3" borderId="0" xfId="0" applyFont="1" applyFill="1" applyBorder="1" applyAlignment="1">
      <alignment horizontal="center" vertical="center"/>
    </xf>
    <xf numFmtId="164" fontId="15" fillId="0" borderId="17" xfId="0" applyNumberFormat="1" applyFont="1" applyFill="1" applyBorder="1" applyAlignment="1">
      <alignment horizontal="center" vertical="center"/>
    </xf>
    <xf numFmtId="164" fontId="15" fillId="0" borderId="18" xfId="0" applyNumberFormat="1" applyFont="1" applyFill="1" applyBorder="1" applyAlignment="1">
      <alignment horizontal="center" vertical="center"/>
    </xf>
    <xf numFmtId="164" fontId="15" fillId="0" borderId="15" xfId="0" applyNumberFormat="1" applyFont="1" applyFill="1" applyBorder="1" applyAlignment="1">
      <alignment horizontal="center" vertical="center"/>
    </xf>
    <xf numFmtId="164" fontId="15" fillId="0" borderId="16" xfId="0" applyNumberFormat="1" applyFont="1" applyFill="1" applyBorder="1" applyAlignment="1">
      <alignment horizontal="center" vertical="center"/>
    </xf>
    <xf numFmtId="10" fontId="15" fillId="3" borderId="0" xfId="0" applyNumberFormat="1" applyFont="1" applyFill="1" applyBorder="1" applyAlignment="1">
      <alignment horizontal="center" vertical="center"/>
    </xf>
    <xf numFmtId="0" fontId="0" fillId="7" borderId="0" xfId="0" applyFill="1" applyBorder="1" applyAlignment="1">
      <alignment horizontal="left" vertical="center" wrapText="1" indent="1"/>
    </xf>
    <xf numFmtId="0" fontId="0" fillId="7" borderId="0" xfId="0" applyFill="1" applyBorder="1" applyAlignment="1">
      <alignment horizontal="left" vertical="center" indent="1"/>
    </xf>
    <xf numFmtId="0" fontId="12" fillId="11" borderId="0" xfId="0" applyFont="1" applyFill="1" applyBorder="1" applyAlignment="1">
      <alignment horizontal="left" vertical="center" indent="1"/>
    </xf>
    <xf numFmtId="0" fontId="12" fillId="9" borderId="0" xfId="0" applyFont="1" applyFill="1" applyBorder="1" applyAlignment="1">
      <alignment horizontal="left" vertical="center" indent="1"/>
    </xf>
    <xf numFmtId="0" fontId="12" fillId="10" borderId="0" xfId="0" applyFont="1" applyFill="1" applyBorder="1" applyAlignment="1">
      <alignment horizontal="left" vertical="center" indent="1"/>
    </xf>
    <xf numFmtId="0" fontId="14" fillId="12" borderId="0" xfId="0" applyFont="1" applyFill="1" applyBorder="1" applyAlignment="1">
      <alignment horizontal="left" vertical="center" indent="1"/>
    </xf>
    <xf numFmtId="0" fontId="2" fillId="2"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wrapText="1"/>
    </xf>
    <xf numFmtId="0" fontId="25" fillId="0" borderId="0" xfId="0" applyFont="1" applyFill="1" applyBorder="1" applyAlignment="1">
      <alignment horizontal="left" vertical="center"/>
    </xf>
    <xf numFmtId="0" fontId="8" fillId="0" borderId="0" xfId="0" applyFont="1" applyFill="1" applyBorder="1" applyAlignment="1">
      <alignment horizontal="left" vertical="justify"/>
    </xf>
  </cellXfs>
  <cellStyles count="2">
    <cellStyle name="Hyperlink" xfId="1" builtinId="8"/>
    <cellStyle name="Normal" xfId="0" builtinId="0"/>
  </cellStyles>
  <dxfs count="5">
    <dxf>
      <font>
        <color indexed="55"/>
      </font>
      <fill>
        <patternFill>
          <bgColor indexed="43"/>
        </patternFill>
      </fill>
    </dxf>
    <dxf>
      <font>
        <color indexed="55"/>
      </font>
      <fill>
        <patternFill patternType="solid">
          <bgColor indexed="43"/>
        </patternFill>
      </fill>
      <border>
        <left/>
        <right/>
        <top/>
        <bottom/>
      </border>
    </dxf>
    <dxf>
      <font>
        <color indexed="55"/>
      </font>
      <fill>
        <patternFill>
          <bgColor indexed="43"/>
        </patternFill>
      </fill>
      <border>
        <left style="hair">
          <color indexed="55"/>
        </left>
        <right style="hair">
          <color indexed="55"/>
        </right>
        <top style="hair">
          <color indexed="55"/>
        </top>
        <bottom style="hair">
          <color indexed="55"/>
        </bottom>
      </border>
    </dxf>
    <dxf>
      <font>
        <condense val="0"/>
        <extend val="0"/>
        <color indexed="45"/>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0000"/>
      <rgbColor rgb="0076933C"/>
      <rgbColor rgb="000000FF"/>
      <rgbColor rgb="00B8CCE4"/>
      <rgbColor rgb="00FF00FF"/>
      <rgbColor rgb="004F6228"/>
      <rgbColor rgb="00632523"/>
      <rgbColor rgb="00008000"/>
      <rgbColor rgb="00244062"/>
      <rgbColor rgb="00948A54"/>
      <rgbColor rgb="00800080"/>
      <rgbColor rgb="00EEEEEE"/>
      <rgbColor rgb="00C0C0C0"/>
      <rgbColor rgb="00808080"/>
      <rgbColor rgb="00DCE6F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366092"/>
      <rgbColor rgb="00F7EAE9"/>
      <rgbColor rgb="000F243E"/>
      <rgbColor rgb="00F2F2F2"/>
      <rgbColor rgb="00FDE9D9"/>
      <rgbColor rgb="00DCE6F1"/>
      <rgbColor rgb="00E9EFF7"/>
      <rgbColor rgb="00632523"/>
      <rgbColor rgb="003366FF"/>
      <rgbColor rgb="0033CCCC"/>
      <rgbColor rgb="009BBB59"/>
      <rgbColor rgb="00FFCC00"/>
      <rgbColor rgb="00F7AF32"/>
      <rgbColor rgb="00DDD9C4"/>
      <rgbColor rgb="0060497A"/>
      <rgbColor rgb="00D9D9D9"/>
      <rgbColor rgb="00003366"/>
      <rgbColor rgb="0063A907"/>
      <rgbColor rgb="00EBF1DE"/>
      <rgbColor rgb="00333300"/>
      <rgbColor rgb="00EEECE1"/>
      <rgbColor rgb="00963634"/>
      <rgbColor rgb="00F2DCDB"/>
      <rgbColor rgb="00A6A6A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244062"/>
                </a:solidFill>
                <a:latin typeface="Calibri"/>
                <a:ea typeface="Calibri"/>
                <a:cs typeface="Calibri"/>
              </a:defRPr>
            </a:pPr>
            <a:r>
              <a:rPr lang="en-GB"/>
              <a:t>Annual Balance</a:t>
            </a:r>
          </a:p>
        </c:rich>
      </c:tx>
      <c:layout>
        <c:manualLayout>
          <c:xMode val="edge"/>
          <c:yMode val="edge"/>
          <c:x val="0.64427792466901046"/>
          <c:y val="1.9078230892780195E-2"/>
        </c:manualLayout>
      </c:layout>
      <c:overlay val="0"/>
      <c:spPr>
        <a:solidFill>
          <a:schemeClr val="accent1">
            <a:lumMod val="20000"/>
            <a:lumOff val="80000"/>
          </a:schemeClr>
        </a:solidFill>
        <a:ln w="25400" cap="flat" cmpd="sng" algn="ctr">
          <a:noFill/>
          <a:prstDash val="solid"/>
        </a:ln>
        <a:effectLst/>
      </c:spPr>
    </c:title>
    <c:autoTitleDeleted val="0"/>
    <c:plotArea>
      <c:layout>
        <c:manualLayout>
          <c:layoutTarget val="inner"/>
          <c:xMode val="edge"/>
          <c:yMode val="edge"/>
          <c:x val="0.14065537063344968"/>
          <c:y val="0.13125000000000001"/>
          <c:w val="0.83815186610343306"/>
          <c:h val="0.734375"/>
        </c:manualLayout>
      </c:layout>
      <c:barChart>
        <c:barDir val="col"/>
        <c:grouping val="stacked"/>
        <c:varyColors val="0"/>
        <c:ser>
          <c:idx val="0"/>
          <c:order val="0"/>
          <c:tx>
            <c:strRef>
              <c:f>'Annuity Estimator'!$H$30</c:f>
              <c:strCache>
                <c:ptCount val="1"/>
                <c:pt idx="0">
                  <c:v>Balance</c:v>
                </c:pt>
              </c:strCache>
            </c:strRef>
          </c:tx>
          <c:invertIfNegative val="0"/>
          <c:val>
            <c:numRef>
              <c:f>[0]!Balance</c:f>
              <c:numCache>
                <c:formatCode>#,##0.00</c:formatCode>
                <c:ptCount val="19"/>
                <c:pt idx="0">
                  <c:v>91374.644290796685</c:v>
                </c:pt>
                <c:pt idx="1">
                  <c:v>89541.632525237219</c:v>
                </c:pt>
                <c:pt idx="2">
                  <c:v>87452.330245284043</c:v>
                </c:pt>
                <c:pt idx="3">
                  <c:v>85088.433823904328</c:v>
                </c:pt>
                <c:pt idx="4">
                  <c:v>82430.482892519882</c:v>
                </c:pt>
                <c:pt idx="5">
                  <c:v>79457.789766036003</c:v>
                </c:pt>
                <c:pt idx="6">
                  <c:v>76148.364609962387</c:v>
                </c:pt>
                <c:pt idx="7">
                  <c:v>72478.83609368364</c:v>
                </c:pt>
                <c:pt idx="8">
                  <c:v>68424.367258570637</c:v>
                </c:pt>
                <c:pt idx="9">
                  <c:v>63958.566313336181</c:v>
                </c:pt>
                <c:pt idx="10">
                  <c:v>59053.39205177268</c:v>
                </c:pt>
                <c:pt idx="11">
                  <c:v>53679.0535697081</c:v>
                </c:pt>
                <c:pt idx="12">
                  <c:v>47803.903938616219</c:v>
                </c:pt>
                <c:pt idx="13">
                  <c:v>41394.327472753343</c:v>
                </c:pt>
                <c:pt idx="14">
                  <c:v>34414.620204895102</c:v>
                </c:pt>
                <c:pt idx="15">
                  <c:v>26826.863162640893</c:v>
                </c:pt>
                <c:pt idx="16">
                  <c:v>18590.788012760469</c:v>
                </c:pt>
                <c:pt idx="17">
                  <c:v>9663.6346150944446</c:v>
                </c:pt>
                <c:pt idx="18">
                  <c:v>1.7280399333685637E-10</c:v>
                </c:pt>
              </c:numCache>
            </c:numRef>
          </c:val>
        </c:ser>
        <c:dLbls>
          <c:showLegendKey val="0"/>
          <c:showVal val="0"/>
          <c:showCatName val="0"/>
          <c:showSerName val="0"/>
          <c:showPercent val="0"/>
          <c:showBubbleSize val="0"/>
        </c:dLbls>
        <c:gapWidth val="55"/>
        <c:overlap val="100"/>
        <c:axId val="341462192"/>
        <c:axId val="341969032"/>
      </c:barChart>
      <c:catAx>
        <c:axId val="341462192"/>
        <c:scaling>
          <c:orientation val="minMax"/>
        </c:scaling>
        <c:delete val="0"/>
        <c:axPos val="b"/>
        <c:numFmt formatCode="General" sourceLinked="1"/>
        <c:majorTickMark val="none"/>
        <c:minorTickMark val="none"/>
        <c:tickLblPos val="nextTo"/>
        <c:crossAx val="341969032"/>
        <c:crosses val="autoZero"/>
        <c:auto val="1"/>
        <c:lblAlgn val="ctr"/>
        <c:lblOffset val="100"/>
        <c:noMultiLvlLbl val="0"/>
      </c:catAx>
      <c:valAx>
        <c:axId val="341969032"/>
        <c:scaling>
          <c:orientation val="minMax"/>
        </c:scaling>
        <c:delete val="0"/>
        <c:axPos val="l"/>
        <c:numFmt formatCode="#,##0" sourceLinked="0"/>
        <c:majorTickMark val="none"/>
        <c:minorTickMark val="none"/>
        <c:tickLblPos val="nextTo"/>
        <c:crossAx val="341462192"/>
        <c:crosses val="autoZero"/>
        <c:crossBetween val="between"/>
      </c:valAx>
      <c:spPr>
        <a:noFill/>
        <a:ln w="25400">
          <a:noFill/>
        </a:ln>
      </c:spPr>
    </c:plotArea>
    <c:plotVisOnly val="1"/>
    <c:dispBlanksAs val="gap"/>
    <c:showDLblsOverMax val="0"/>
  </c:chart>
  <c:spPr>
    <a:solidFill>
      <a:schemeClr val="accent1">
        <a:lumMod val="20000"/>
        <a:lumOff val="80000"/>
      </a:schemeClr>
    </a:solidFill>
    <a:ln>
      <a:noFill/>
    </a:ln>
  </c:spPr>
  <c:printSettings>
    <c:headerFooter/>
    <c:pageMargins b="0.75000000000000044" l="0.7000000000000004" r="0.7000000000000004"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layout>
        <c:manualLayout>
          <c:xMode val="edge"/>
          <c:yMode val="edge"/>
          <c:x val="0.6586142861174612"/>
          <c:y val="0.10718542535124286"/>
        </c:manualLayout>
      </c:layout>
      <c:overlay val="0"/>
      <c:spPr>
        <a:noFill/>
        <a:ln w="25400">
          <a:noFill/>
        </a:ln>
      </c:spPr>
      <c:txPr>
        <a:bodyPr/>
        <a:lstStyle/>
        <a:p>
          <a:pPr>
            <a:defRPr>
              <a:solidFill>
                <a:schemeClr val="accent1">
                  <a:lumMod val="50000"/>
                </a:schemeClr>
              </a:solidFill>
            </a:defRPr>
          </a:pPr>
          <a:endParaRPr lang="en-US"/>
        </a:p>
      </c:txPr>
    </c:title>
    <c:autoTitleDeleted val="0"/>
    <c:plotArea>
      <c:layout>
        <c:manualLayout>
          <c:layoutTarget val="inner"/>
          <c:xMode val="edge"/>
          <c:yMode val="edge"/>
          <c:x val="0.21428571428571427"/>
          <c:y val="0.28078817733990147"/>
          <c:w val="0.70300751879699253"/>
          <c:h val="0.50246305418719217"/>
        </c:manualLayout>
      </c:layout>
      <c:areaChart>
        <c:grouping val="stacked"/>
        <c:varyColors val="0"/>
        <c:ser>
          <c:idx val="0"/>
          <c:order val="0"/>
          <c:tx>
            <c:strRef>
              <c:f>'Annuity Estimator'!$D$30</c:f>
              <c:strCache>
                <c:ptCount val="1"/>
                <c:pt idx="0">
                  <c:v>Interest</c:v>
                </c:pt>
              </c:strCache>
            </c:strRef>
          </c:tx>
          <c:spPr>
            <a:solidFill>
              <a:srgbClr val="C00000"/>
            </a:solidFill>
          </c:spPr>
          <c:val>
            <c:numRef>
              <c:f>[0]!Interest</c:f>
              <c:numCache>
                <c:formatCode>#,##0.00</c:formatCode>
                <c:ptCount val="20"/>
                <c:pt idx="0">
                  <c:v>0</c:v>
                </c:pt>
                <c:pt idx="1">
                  <c:v>5578.1147391575969</c:v>
                </c:pt>
                <c:pt idx="2">
                  <c:v>5482.4786574478012</c:v>
                </c:pt>
                <c:pt idx="3">
                  <c:v>5372.4979515142331</c:v>
                </c:pt>
                <c:pt idx="4">
                  <c:v>5247.1398147170421</c:v>
                </c:pt>
                <c:pt idx="5">
                  <c:v>5105.3060294342595</c:v>
                </c:pt>
                <c:pt idx="6">
                  <c:v>4945.8289735511926</c:v>
                </c:pt>
                <c:pt idx="7">
                  <c:v>4767.4673859621598</c:v>
                </c:pt>
                <c:pt idx="8">
                  <c:v>4568.9018765977435</c:v>
                </c:pt>
                <c:pt idx="9">
                  <c:v>4348.7301656210184</c:v>
                </c:pt>
                <c:pt idx="10">
                  <c:v>4105.4620355142379</c:v>
                </c:pt>
                <c:pt idx="11">
                  <c:v>3837.5139788001707</c:v>
                </c:pt>
                <c:pt idx="12">
                  <c:v>3543.2035231063605</c:v>
                </c:pt>
                <c:pt idx="13">
                  <c:v>3220.7432141824856</c:v>
                </c:pt>
                <c:pt idx="14">
                  <c:v>2868.2342363169728</c:v>
                </c:pt>
                <c:pt idx="15">
                  <c:v>2483.6596483652006</c:v>
                </c:pt>
                <c:pt idx="16">
                  <c:v>2064.8772122937062</c:v>
                </c:pt>
                <c:pt idx="17">
                  <c:v>1609.6117897584536</c:v>
                </c:pt>
                <c:pt idx="18">
                  <c:v>1115.4472807656282</c:v>
                </c:pt>
                <c:pt idx="19">
                  <c:v>579.81807690566666</c:v>
                </c:pt>
              </c:numCache>
            </c:numRef>
          </c:val>
        </c:ser>
        <c:dLbls>
          <c:showLegendKey val="0"/>
          <c:showVal val="0"/>
          <c:showCatName val="0"/>
          <c:showSerName val="0"/>
          <c:showPercent val="0"/>
          <c:showBubbleSize val="0"/>
        </c:dLbls>
        <c:axId val="341968248"/>
        <c:axId val="341966288"/>
      </c:areaChart>
      <c:catAx>
        <c:axId val="341968248"/>
        <c:scaling>
          <c:orientation val="minMax"/>
        </c:scaling>
        <c:delete val="0"/>
        <c:axPos val="b"/>
        <c:numFmt formatCode="General" sourceLinked="1"/>
        <c:majorTickMark val="out"/>
        <c:minorTickMark val="none"/>
        <c:tickLblPos val="nextTo"/>
        <c:crossAx val="341966288"/>
        <c:crosses val="autoZero"/>
        <c:auto val="1"/>
        <c:lblAlgn val="ctr"/>
        <c:lblOffset val="100"/>
        <c:noMultiLvlLbl val="0"/>
      </c:catAx>
      <c:valAx>
        <c:axId val="341966288"/>
        <c:scaling>
          <c:orientation val="minMax"/>
        </c:scaling>
        <c:delete val="0"/>
        <c:axPos val="l"/>
        <c:numFmt formatCode="#,##0" sourceLinked="0"/>
        <c:majorTickMark val="out"/>
        <c:minorTickMark val="none"/>
        <c:tickLblPos val="nextTo"/>
        <c:crossAx val="341968248"/>
        <c:crosses val="autoZero"/>
        <c:crossBetween val="midCat"/>
      </c:valAx>
      <c:spPr>
        <a:solidFill>
          <a:schemeClr val="accent1">
            <a:lumMod val="20000"/>
            <a:lumOff val="80000"/>
          </a:schemeClr>
        </a:solidFill>
      </c:spPr>
    </c:plotArea>
    <c:plotVisOnly val="1"/>
    <c:dispBlanksAs val="zero"/>
    <c:showDLblsOverMax val="0"/>
  </c:chart>
  <c:spPr>
    <a:noFill/>
    <a:ln w="9525">
      <a:noFill/>
    </a:ln>
  </c:sp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5202633881291154"/>
          <c:y val="5.2405719021964364E-2"/>
        </c:manualLayout>
      </c:layout>
      <c:overlay val="0"/>
      <c:spPr>
        <a:noFill/>
        <a:ln w="25400">
          <a:noFill/>
        </a:ln>
      </c:spPr>
      <c:txPr>
        <a:bodyPr/>
        <a:lstStyle/>
        <a:p>
          <a:pPr>
            <a:defRPr>
              <a:solidFill>
                <a:schemeClr val="accent1">
                  <a:lumMod val="50000"/>
                </a:schemeClr>
              </a:solidFill>
            </a:defRPr>
          </a:pPr>
          <a:endParaRPr lang="en-US"/>
        </a:p>
      </c:txPr>
    </c:title>
    <c:autoTitleDeleted val="0"/>
    <c:plotArea>
      <c:layout>
        <c:manualLayout>
          <c:layoutTarget val="inner"/>
          <c:xMode val="edge"/>
          <c:yMode val="edge"/>
          <c:x val="0.23443307303497393"/>
          <c:y val="0.31491797662178606"/>
          <c:w val="0.68498413527406443"/>
          <c:h val="0.44199014262706809"/>
        </c:manualLayout>
      </c:layout>
      <c:areaChart>
        <c:grouping val="stacked"/>
        <c:varyColors val="0"/>
        <c:ser>
          <c:idx val="0"/>
          <c:order val="0"/>
          <c:tx>
            <c:strRef>
              <c:f>'Annuity Estimator'!$G$30</c:f>
              <c:strCache>
                <c:ptCount val="1"/>
                <c:pt idx="0">
                  <c:v>Net 
Payment</c:v>
                </c:pt>
              </c:strCache>
            </c:strRef>
          </c:tx>
          <c:spPr>
            <a:solidFill>
              <a:srgbClr val="92D050"/>
            </a:solidFill>
          </c:spPr>
          <c:val>
            <c:numRef>
              <c:f>[0]!Net_paid</c:f>
              <c:numCache>
                <c:formatCode>#,##0.00</c:formatCode>
                <c:ptCount val="20"/>
                <c:pt idx="0">
                  <c:v>7031.4210140400501</c:v>
                </c:pt>
                <c:pt idx="1">
                  <c:v>5777.5207495314517</c:v>
                </c:pt>
                <c:pt idx="2">
                  <c:v>5944.8707586453174</c:v>
                </c:pt>
                <c:pt idx="3">
                  <c:v>6118.6757435888549</c:v>
                </c:pt>
                <c:pt idx="4">
                  <c:v>6299.251282417501</c:v>
                </c:pt>
                <c:pt idx="5">
                  <c:v>6486.9304534601324</c:v>
                </c:pt>
                <c:pt idx="6">
                  <c:v>6682.0648566472728</c:v>
                </c:pt>
                <c:pt idx="7">
                  <c:v>6885.0256955452314</c:v>
                </c:pt>
                <c:pt idx="8">
                  <c:v>7096.2049237270512</c:v>
                </c:pt>
                <c:pt idx="9">
                  <c:v>7316.0164593287627</c:v>
                </c:pt>
                <c:pt idx="10">
                  <c:v>7544.8974718701375</c:v>
                </c:pt>
                <c:pt idx="11">
                  <c:v>7783.3097456636278</c:v>
                </c:pt>
                <c:pt idx="12">
                  <c:v>8031.7411243943543</c:v>
                </c:pt>
                <c:pt idx="13">
                  <c:v>8290.7070417287432</c:v>
                </c:pt>
                <c:pt idx="14">
                  <c:v>8560.752143100608</c:v>
                </c:pt>
                <c:pt idx="15">
                  <c:v>8842.4520041321448</c:v>
                </c:pt>
                <c:pt idx="16">
                  <c:v>9136.4149514744895</c:v>
                </c:pt>
                <c:pt idx="17">
                  <c:v>9443.2839921992618</c:v>
                </c:pt>
                <c:pt idx="18">
                  <c:v>9763.7388582402455</c:v>
                </c:pt>
                <c:pt idx="19">
                  <c:v>10098.498172773869</c:v>
                </c:pt>
              </c:numCache>
            </c:numRef>
          </c:val>
        </c:ser>
        <c:dLbls>
          <c:showLegendKey val="0"/>
          <c:showVal val="0"/>
          <c:showCatName val="0"/>
          <c:showSerName val="0"/>
          <c:showPercent val="0"/>
          <c:showBubbleSize val="0"/>
        </c:dLbls>
        <c:axId val="341967856"/>
        <c:axId val="341968640"/>
      </c:areaChart>
      <c:catAx>
        <c:axId val="341967856"/>
        <c:scaling>
          <c:orientation val="minMax"/>
        </c:scaling>
        <c:delete val="0"/>
        <c:axPos val="b"/>
        <c:numFmt formatCode="General" sourceLinked="1"/>
        <c:majorTickMark val="out"/>
        <c:minorTickMark val="none"/>
        <c:tickLblPos val="nextTo"/>
        <c:crossAx val="341968640"/>
        <c:crosses val="autoZero"/>
        <c:auto val="1"/>
        <c:lblAlgn val="ctr"/>
        <c:lblOffset val="100"/>
        <c:noMultiLvlLbl val="0"/>
      </c:catAx>
      <c:valAx>
        <c:axId val="341968640"/>
        <c:scaling>
          <c:orientation val="minMax"/>
        </c:scaling>
        <c:delete val="0"/>
        <c:axPos val="l"/>
        <c:numFmt formatCode="#,##0" sourceLinked="0"/>
        <c:majorTickMark val="out"/>
        <c:minorTickMark val="none"/>
        <c:tickLblPos val="nextTo"/>
        <c:crossAx val="341967856"/>
        <c:crosses val="autoZero"/>
        <c:crossBetween val="midCat"/>
      </c:valAx>
      <c:spPr>
        <a:solidFill>
          <a:schemeClr val="accent1">
            <a:lumMod val="20000"/>
            <a:lumOff val="80000"/>
          </a:schemeClr>
        </a:solidFill>
      </c:spPr>
    </c:plotArea>
    <c:plotVisOnly val="1"/>
    <c:dispBlanksAs val="zero"/>
    <c:showDLblsOverMax val="0"/>
  </c:chart>
  <c:spPr>
    <a:noFill/>
    <a:ln w="9525">
      <a:noFill/>
    </a:ln>
  </c:spPr>
  <c:printSettings>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http://pinterest.com/spreadsheet123" TargetMode="External"/><Relationship Id="rId18" Type="http://schemas.openxmlformats.org/officeDocument/2006/relationships/image" Target="../media/image9.jpeg"/><Relationship Id="rId3" Type="http://schemas.openxmlformats.org/officeDocument/2006/relationships/chart" Target="../charts/chart3.xml"/><Relationship Id="rId21" Type="http://schemas.openxmlformats.org/officeDocument/2006/relationships/image" Target="../media/image12.jpeg"/><Relationship Id="rId7" Type="http://schemas.openxmlformats.org/officeDocument/2006/relationships/hyperlink" Target="http://www.linkedin.com/company/spreadsheet123-ltd" TargetMode="External"/><Relationship Id="rId12" Type="http://schemas.openxmlformats.org/officeDocument/2006/relationships/image" Target="../media/image6.png"/><Relationship Id="rId17" Type="http://schemas.openxmlformats.org/officeDocument/2006/relationships/hyperlink" Target="http://www.spreadsheet123.com/calculators/annuity-estimator.html" TargetMode="External"/><Relationship Id="rId25" Type="http://schemas.openxmlformats.org/officeDocument/2006/relationships/hyperlink" Target="#'Annuity Calculator'!A1"/><Relationship Id="rId2" Type="http://schemas.openxmlformats.org/officeDocument/2006/relationships/chart" Target="../charts/chart2.xml"/><Relationship Id="rId16" Type="http://schemas.openxmlformats.org/officeDocument/2006/relationships/image" Target="../media/image8.png"/><Relationship Id="rId20" Type="http://schemas.openxmlformats.org/officeDocument/2006/relationships/image" Target="../media/image11.png"/><Relationship Id="rId1" Type="http://schemas.openxmlformats.org/officeDocument/2006/relationships/chart" Target="../charts/chart1.xml"/><Relationship Id="rId6" Type="http://schemas.openxmlformats.org/officeDocument/2006/relationships/image" Target="../media/image3.png"/><Relationship Id="rId11" Type="http://schemas.openxmlformats.org/officeDocument/2006/relationships/hyperlink" Target="http://www.facebook.com/spreadsheet123" TargetMode="External"/><Relationship Id="rId24" Type="http://schemas.openxmlformats.org/officeDocument/2006/relationships/image" Target="../media/image15.jpeg"/><Relationship Id="rId5" Type="http://schemas.openxmlformats.org/officeDocument/2006/relationships/image" Target="../media/image2.jpeg"/><Relationship Id="rId15" Type="http://schemas.openxmlformats.org/officeDocument/2006/relationships/hyperlink" Target="https://twitter.com/Spreadsheet123" TargetMode="External"/><Relationship Id="rId23" Type="http://schemas.openxmlformats.org/officeDocument/2006/relationships/image" Target="../media/image14.png"/><Relationship Id="rId10" Type="http://schemas.openxmlformats.org/officeDocument/2006/relationships/image" Target="../media/image5.png"/><Relationship Id="rId19" Type="http://schemas.openxmlformats.org/officeDocument/2006/relationships/image" Target="../media/image10.png"/><Relationship Id="rId4" Type="http://schemas.openxmlformats.org/officeDocument/2006/relationships/image" Target="../media/image1.png"/><Relationship Id="rId9" Type="http://schemas.openxmlformats.org/officeDocument/2006/relationships/hyperlink" Target="https://plus.google.com/u/0/b/117014028071621729542/117014028071621729542/" TargetMode="External"/><Relationship Id="rId14" Type="http://schemas.openxmlformats.org/officeDocument/2006/relationships/image" Target="../media/image7.png"/><Relationship Id="rId22"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8" Type="http://schemas.openxmlformats.org/officeDocument/2006/relationships/hyperlink" Target="https://plus.google.com/u/0/b/117014028071621729542/117014028071621729542/" TargetMode="External"/><Relationship Id="rId13" Type="http://schemas.openxmlformats.org/officeDocument/2006/relationships/image" Target="../media/image7.png"/><Relationship Id="rId18" Type="http://schemas.openxmlformats.org/officeDocument/2006/relationships/image" Target="../media/image11.png"/><Relationship Id="rId3" Type="http://schemas.openxmlformats.org/officeDocument/2006/relationships/image" Target="../media/image1.png"/><Relationship Id="rId21" Type="http://schemas.openxmlformats.org/officeDocument/2006/relationships/image" Target="../media/image14.png"/><Relationship Id="rId7" Type="http://schemas.openxmlformats.org/officeDocument/2006/relationships/image" Target="../media/image4.png"/><Relationship Id="rId12" Type="http://schemas.openxmlformats.org/officeDocument/2006/relationships/hyperlink" Target="http://pinterest.com/spreadsheet123" TargetMode="External"/><Relationship Id="rId17" Type="http://schemas.openxmlformats.org/officeDocument/2006/relationships/image" Target="../media/image10.png"/><Relationship Id="rId2" Type="http://schemas.openxmlformats.org/officeDocument/2006/relationships/hyperlink" Target="http://www.spreadsheet123.com/calculators/annuity-estimator.html" TargetMode="External"/><Relationship Id="rId16" Type="http://schemas.openxmlformats.org/officeDocument/2006/relationships/image" Target="../media/image9.jpeg"/><Relationship Id="rId20" Type="http://schemas.openxmlformats.org/officeDocument/2006/relationships/image" Target="../media/image13.jpeg"/><Relationship Id="rId1" Type="http://schemas.openxmlformats.org/officeDocument/2006/relationships/hyperlink" Target="#'Annuity Estimator'!A1"/><Relationship Id="rId6" Type="http://schemas.openxmlformats.org/officeDocument/2006/relationships/hyperlink" Target="http://www.linkedin.com/company/spreadsheet123-ltd"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http://www.facebook.com/spreadsheet123" TargetMode="External"/><Relationship Id="rId19" Type="http://schemas.openxmlformats.org/officeDocument/2006/relationships/image" Target="../media/image12.jpeg"/><Relationship Id="rId4" Type="http://schemas.openxmlformats.org/officeDocument/2006/relationships/image" Target="../media/image2.jpeg"/><Relationship Id="rId9" Type="http://schemas.openxmlformats.org/officeDocument/2006/relationships/image" Target="../media/image5.png"/><Relationship Id="rId14" Type="http://schemas.openxmlformats.org/officeDocument/2006/relationships/hyperlink" Target="https://twitter.com/Spreadsheet123" TargetMode="External"/><Relationship Id="rId22" Type="http://schemas.openxmlformats.org/officeDocument/2006/relationships/image" Target="../media/image1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66675</xdr:rowOff>
    </xdr:from>
    <xdr:to>
      <xdr:col>9</xdr:col>
      <xdr:colOff>0</xdr:colOff>
      <xdr:row>27</xdr:row>
      <xdr:rowOff>66675</xdr:rowOff>
    </xdr:to>
    <xdr:grpSp>
      <xdr:nvGrpSpPr>
        <xdr:cNvPr id="3079" name="Group 7"/>
        <xdr:cNvGrpSpPr>
          <a:grpSpLocks/>
        </xdr:cNvGrpSpPr>
      </xdr:nvGrpSpPr>
      <xdr:grpSpPr bwMode="auto">
        <a:xfrm>
          <a:off x="3524250" y="1266825"/>
          <a:ext cx="5181600" cy="4600575"/>
          <a:chOff x="362" y="98"/>
          <a:chExt cx="568" cy="405"/>
        </a:xfrm>
      </xdr:grpSpPr>
      <xdr:graphicFrame macro="">
        <xdr:nvGraphicFramePr>
          <xdr:cNvPr id="3076" name="Chart 3"/>
          <xdr:cNvGraphicFramePr>
            <a:graphicFrameLocks/>
          </xdr:cNvGraphicFramePr>
        </xdr:nvGraphicFramePr>
        <xdr:xfrm>
          <a:off x="377" y="98"/>
          <a:ext cx="541" cy="26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077" name="Chart 4"/>
          <xdr:cNvGraphicFramePr>
            <a:graphicFrameLocks/>
          </xdr:cNvGraphicFramePr>
        </xdr:nvGraphicFramePr>
        <xdr:xfrm>
          <a:off x="362" y="333"/>
          <a:ext cx="278" cy="17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078" name="Chart 5"/>
          <xdr:cNvGraphicFramePr>
            <a:graphicFrameLocks/>
          </xdr:cNvGraphicFramePr>
        </xdr:nvGraphicFramePr>
        <xdr:xfrm>
          <a:off x="645" y="351"/>
          <a:ext cx="285" cy="152"/>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editAs="oneCell">
    <xdr:from>
      <xdr:col>7</xdr:col>
      <xdr:colOff>857250</xdr:colOff>
      <xdr:row>0</xdr:row>
      <xdr:rowOff>28575</xdr:rowOff>
    </xdr:from>
    <xdr:to>
      <xdr:col>8</xdr:col>
      <xdr:colOff>1257300</xdr:colOff>
      <xdr:row>0</xdr:row>
      <xdr:rowOff>409575</xdr:rowOff>
    </xdr:to>
    <xdr:pic>
      <xdr:nvPicPr>
        <xdr:cNvPr id="3124" name="Picture 43" descr="white-logo"/>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0</xdr:row>
      <xdr:rowOff>76200</xdr:rowOff>
    </xdr:from>
    <xdr:to>
      <xdr:col>11</xdr:col>
      <xdr:colOff>571500</xdr:colOff>
      <xdr:row>14</xdr:row>
      <xdr:rowOff>104775</xdr:rowOff>
    </xdr:to>
    <xdr:grpSp>
      <xdr:nvGrpSpPr>
        <xdr:cNvPr id="3155" name="Group 83"/>
        <xdr:cNvGrpSpPr>
          <a:grpSpLocks/>
        </xdr:cNvGrpSpPr>
      </xdr:nvGrpSpPr>
      <xdr:grpSpPr bwMode="auto">
        <a:xfrm>
          <a:off x="8782050" y="76200"/>
          <a:ext cx="3048000" cy="3000375"/>
          <a:chOff x="922" y="8"/>
          <a:chExt cx="320" cy="315"/>
        </a:xfrm>
      </xdr:grpSpPr>
      <xdr:grpSp>
        <xdr:nvGrpSpPr>
          <xdr:cNvPr id="3126" name="Group 26"/>
          <xdr:cNvGrpSpPr>
            <a:grpSpLocks/>
          </xdr:cNvGrpSpPr>
        </xdr:nvGrpSpPr>
        <xdr:grpSpPr bwMode="auto">
          <a:xfrm>
            <a:off x="922" y="190"/>
            <a:ext cx="320" cy="45"/>
            <a:chOff x="1204" y="240"/>
            <a:chExt cx="320" cy="45"/>
          </a:xfrm>
        </xdr:grpSpPr>
        <xdr:pic>
          <xdr:nvPicPr>
            <xdr:cNvPr id="3127" name="Picture 27"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8" name="Picture 28" descr="follow-u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29" name="Picture 29" descr="linked-in">
              <a:hlinkClick xmlns:r="http://schemas.openxmlformats.org/officeDocument/2006/relationships" r:id="rId7" tooltip="Follow us on LinkedIN"/>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0" name="Picture 30" descr="gplus">
              <a:hlinkClick xmlns:r="http://schemas.openxmlformats.org/officeDocument/2006/relationships" r:id="rId9" tooltip="Add us to your circles on Google plus"/>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1" name="Picture 31" descr="facebook1">
              <a:hlinkClick xmlns:r="http://schemas.openxmlformats.org/officeDocument/2006/relationships" r:id="rId11" tooltip="Become a fan on Facebook"/>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2" name="Picture 32" descr="pinterest1">
              <a:hlinkClick xmlns:r="http://schemas.openxmlformats.org/officeDocument/2006/relationships" r:id="rId13" tooltip="Follow us on Pintere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3" name="Picture 33" descr="twitter1">
              <a:hlinkClick xmlns:r="http://schemas.openxmlformats.org/officeDocument/2006/relationships" r:id="rId15" tooltip="Follow us on Twitter"/>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34" name="Group 34">
            <a:hlinkClick xmlns:r="http://schemas.openxmlformats.org/officeDocument/2006/relationships" r:id="rId17" tooltip="Write your review about this calculator"/>
          </xdr:cNvPr>
          <xdr:cNvGrpSpPr>
            <a:grpSpLocks/>
          </xdr:cNvGrpSpPr>
        </xdr:nvGrpSpPr>
        <xdr:grpSpPr bwMode="auto">
          <a:xfrm>
            <a:off x="922" y="8"/>
            <a:ext cx="320" cy="45"/>
            <a:chOff x="881" y="58"/>
            <a:chExt cx="320" cy="45"/>
          </a:xfrm>
        </xdr:grpSpPr>
        <xdr:pic>
          <xdr:nvPicPr>
            <xdr:cNvPr id="3135" name="Picture 35" descr="rating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 name="Picture 36" descr="star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76933C"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7" name="Picture 37" descr="write-your-review"/>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38" name="Group 38">
            <a:hlinkClick xmlns:r="http://schemas.openxmlformats.org/officeDocument/2006/relationships" r:id="rId17" tooltip="Give a thumb-up to this free calculator on your social network"/>
          </xdr:cNvPr>
          <xdr:cNvGrpSpPr>
            <a:grpSpLocks/>
          </xdr:cNvGrpSpPr>
        </xdr:nvGrpSpPr>
        <xdr:grpSpPr bwMode="auto">
          <a:xfrm>
            <a:off x="922" y="59"/>
            <a:ext cx="320" cy="125"/>
            <a:chOff x="881" y="109"/>
            <a:chExt cx="320" cy="125"/>
          </a:xfrm>
        </xdr:grpSpPr>
        <xdr:pic>
          <xdr:nvPicPr>
            <xdr:cNvPr id="3139" name="Picture 39" descr="tumbs-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40"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41" name="Picture 41" descr="social_link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2" name="Picture 42" descr="thumb-up"/>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43" name="Group 50"/>
          <xdr:cNvGrpSpPr>
            <a:grpSpLocks/>
          </xdr:cNvGrpSpPr>
        </xdr:nvGrpSpPr>
        <xdr:grpSpPr bwMode="auto">
          <a:xfrm>
            <a:off x="922" y="240"/>
            <a:ext cx="320" cy="83"/>
            <a:chOff x="1204" y="290"/>
            <a:chExt cx="320" cy="83"/>
          </a:xfrm>
        </xdr:grpSpPr>
        <xdr:pic>
          <xdr:nvPicPr>
            <xdr:cNvPr id="3144" name="Picture 16" descr="disclime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F2DCDB"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000"/>
                  </a:solidFill>
                  <a:latin typeface="Calibri"/>
                </a:rPr>
                <a:t>Disclaimer:</a:t>
              </a:r>
              <a:r>
                <a:rPr lang="en-GB" sz="850" b="1" i="0" u="none" strike="noStrike" baseline="0">
                  <a:solidFill>
                    <a:srgbClr val="EEECE1"/>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twoCellAnchor>
    <xdr:from>
      <xdr:col>5</xdr:col>
      <xdr:colOff>666750</xdr:colOff>
      <xdr:row>3</xdr:row>
      <xdr:rowOff>0</xdr:rowOff>
    </xdr:from>
    <xdr:to>
      <xdr:col>9</xdr:col>
      <xdr:colOff>0</xdr:colOff>
      <xdr:row>4</xdr:row>
      <xdr:rowOff>104775</xdr:rowOff>
    </xdr:to>
    <xdr:grpSp>
      <xdr:nvGrpSpPr>
        <xdr:cNvPr id="3156" name="Group 84"/>
        <xdr:cNvGrpSpPr>
          <a:grpSpLocks/>
        </xdr:cNvGrpSpPr>
      </xdr:nvGrpSpPr>
      <xdr:grpSpPr bwMode="auto">
        <a:xfrm>
          <a:off x="4191000" y="819150"/>
          <a:ext cx="4514850" cy="295275"/>
          <a:chOff x="418" y="86"/>
          <a:chExt cx="474" cy="31"/>
        </a:xfrm>
      </xdr:grpSpPr>
      <xdr:sp macro="" textlink="">
        <xdr:nvSpPr>
          <xdr:cNvPr id="3147" name="Rectangle 75"/>
          <xdr:cNvSpPr>
            <a:spLocks noChangeArrowheads="1"/>
          </xdr:cNvSpPr>
        </xdr:nvSpPr>
        <xdr:spPr bwMode="auto">
          <a:xfrm>
            <a:off x="418" y="86"/>
            <a:ext cx="156" cy="31"/>
          </a:xfrm>
          <a:prstGeom prst="rect">
            <a:avLst/>
          </a:prstGeom>
          <a:solidFill>
            <a:srgbClr xmlns:mc="http://schemas.openxmlformats.org/markup-compatibility/2006" xmlns:a14="http://schemas.microsoft.com/office/drawing/2010/main" val="B8CCE4"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244062"/>
                </a:solidFill>
                <a:latin typeface="Calibri"/>
              </a:rPr>
              <a:t>Annuity Estimator</a:t>
            </a:r>
          </a:p>
        </xdr:txBody>
      </xdr:sp>
      <xdr:sp macro="" textlink="">
        <xdr:nvSpPr>
          <xdr:cNvPr id="3148" name="Rectangle 76">
            <a:hlinkClick xmlns:r="http://schemas.openxmlformats.org/officeDocument/2006/relationships" r:id="rId25" tooltip="Annuity Calculators"/>
          </xdr:cNvPr>
          <xdr:cNvSpPr>
            <a:spLocks noChangeArrowheads="1"/>
          </xdr:cNvSpPr>
        </xdr:nvSpPr>
        <xdr:spPr bwMode="auto">
          <a:xfrm>
            <a:off x="578" y="86"/>
            <a:ext cx="155" cy="31"/>
          </a:xfrm>
          <a:prstGeom prst="rect">
            <a:avLst/>
          </a:prstGeom>
          <a:solidFill>
            <a:srgbClr xmlns:mc="http://schemas.openxmlformats.org/markup-compatibility/2006" xmlns:a14="http://schemas.microsoft.com/office/drawing/2010/main" val="244062"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B8CCE4"/>
                </a:solidFill>
                <a:latin typeface="Calibri"/>
              </a:rPr>
              <a:t>Annuity Calculator</a:t>
            </a:r>
          </a:p>
        </xdr:txBody>
      </xdr:sp>
      <xdr:sp macro="" textlink="">
        <xdr:nvSpPr>
          <xdr:cNvPr id="3153" name="Rectangle 81">
            <a:hlinkClick xmlns:r="http://schemas.openxmlformats.org/officeDocument/2006/relationships" r:id="rId17" tooltip="Help and Frequently Asked Questions"/>
          </xdr:cNvPr>
          <xdr:cNvSpPr>
            <a:spLocks noChangeArrowheads="1"/>
          </xdr:cNvSpPr>
        </xdr:nvSpPr>
        <xdr:spPr bwMode="auto">
          <a:xfrm>
            <a:off x="737" y="86"/>
            <a:ext cx="155" cy="31"/>
          </a:xfrm>
          <a:prstGeom prst="rect">
            <a:avLst/>
          </a:prstGeom>
          <a:solidFill>
            <a:srgbClr xmlns:mc="http://schemas.openxmlformats.org/markup-compatibility/2006" xmlns:a14="http://schemas.microsoft.com/office/drawing/2010/main" val="244062"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B8CCE4"/>
                </a:solidFill>
                <a:latin typeface="Calibri"/>
              </a:rPr>
              <a:t>FAQ's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180975</xdr:colOff>
      <xdr:row>3</xdr:row>
      <xdr:rowOff>0</xdr:rowOff>
    </xdr:from>
    <xdr:to>
      <xdr:col>14</xdr:col>
      <xdr:colOff>0</xdr:colOff>
      <xdr:row>4</xdr:row>
      <xdr:rowOff>104775</xdr:rowOff>
    </xdr:to>
    <xdr:grpSp>
      <xdr:nvGrpSpPr>
        <xdr:cNvPr id="2092" name="Group 44"/>
        <xdr:cNvGrpSpPr>
          <a:grpSpLocks/>
        </xdr:cNvGrpSpPr>
      </xdr:nvGrpSpPr>
      <xdr:grpSpPr bwMode="auto">
        <a:xfrm>
          <a:off x="5067300" y="819150"/>
          <a:ext cx="4514850" cy="295275"/>
          <a:chOff x="418" y="86"/>
          <a:chExt cx="474" cy="31"/>
        </a:xfrm>
      </xdr:grpSpPr>
      <xdr:sp macro="" textlink="">
        <xdr:nvSpPr>
          <xdr:cNvPr id="2093" name="Rectangle 45">
            <a:hlinkClick xmlns:r="http://schemas.openxmlformats.org/officeDocument/2006/relationships" r:id="rId1" tooltip="Annuity Estimator"/>
          </xdr:cNvPr>
          <xdr:cNvSpPr>
            <a:spLocks noChangeArrowheads="1"/>
          </xdr:cNvSpPr>
        </xdr:nvSpPr>
        <xdr:spPr bwMode="auto">
          <a:xfrm>
            <a:off x="418" y="86"/>
            <a:ext cx="156" cy="31"/>
          </a:xfrm>
          <a:prstGeom prst="rect">
            <a:avLst/>
          </a:prstGeom>
          <a:solidFill>
            <a:srgbClr xmlns:mc="http://schemas.openxmlformats.org/markup-compatibility/2006" xmlns:a14="http://schemas.microsoft.com/office/drawing/2010/main" val="244062"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B8CCE4"/>
                </a:solidFill>
                <a:latin typeface="Calibri"/>
              </a:rPr>
              <a:t>Annuity Estimator</a:t>
            </a:r>
          </a:p>
        </xdr:txBody>
      </xdr:sp>
      <xdr:sp macro="" textlink="">
        <xdr:nvSpPr>
          <xdr:cNvPr id="2094" name="Rectangle 46"/>
          <xdr:cNvSpPr>
            <a:spLocks noChangeArrowheads="1"/>
          </xdr:cNvSpPr>
        </xdr:nvSpPr>
        <xdr:spPr bwMode="auto">
          <a:xfrm>
            <a:off x="578" y="86"/>
            <a:ext cx="155" cy="31"/>
          </a:xfrm>
          <a:prstGeom prst="rect">
            <a:avLst/>
          </a:prstGeom>
          <a:solidFill>
            <a:srgbClr xmlns:mc="http://schemas.openxmlformats.org/markup-compatibility/2006" xmlns:a14="http://schemas.microsoft.com/office/drawing/2010/main" val="B8CCE4"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244062"/>
                </a:solidFill>
                <a:latin typeface="Calibri"/>
              </a:rPr>
              <a:t>Annuity Calculator</a:t>
            </a:r>
          </a:p>
        </xdr:txBody>
      </xdr:sp>
      <xdr:sp macro="" textlink="">
        <xdr:nvSpPr>
          <xdr:cNvPr id="2095" name="Rectangle 47">
            <a:hlinkClick xmlns:r="http://schemas.openxmlformats.org/officeDocument/2006/relationships" r:id="rId2" tooltip="Help and Frequently Asked Questions"/>
          </xdr:cNvPr>
          <xdr:cNvSpPr>
            <a:spLocks noChangeArrowheads="1"/>
          </xdr:cNvSpPr>
        </xdr:nvSpPr>
        <xdr:spPr bwMode="auto">
          <a:xfrm>
            <a:off x="737" y="86"/>
            <a:ext cx="155" cy="31"/>
          </a:xfrm>
          <a:prstGeom prst="rect">
            <a:avLst/>
          </a:prstGeom>
          <a:solidFill>
            <a:srgbClr xmlns:mc="http://schemas.openxmlformats.org/markup-compatibility/2006" xmlns:a14="http://schemas.microsoft.com/office/drawing/2010/main" val="244062" mc:Ignorable="a14" a14:legacySpreadsheetColorIndex="1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B8CCE4"/>
                </a:solidFill>
                <a:latin typeface="Calibri"/>
              </a:rPr>
              <a:t>FAQ's</a:t>
            </a:r>
          </a:p>
        </xdr:txBody>
      </xdr:sp>
    </xdr:grpSp>
    <xdr:clientData/>
  </xdr:twoCellAnchor>
  <xdr:twoCellAnchor editAs="oneCell">
    <xdr:from>
      <xdr:col>10</xdr:col>
      <xdr:colOff>285750</xdr:colOff>
      <xdr:row>0</xdr:row>
      <xdr:rowOff>28575</xdr:rowOff>
    </xdr:from>
    <xdr:to>
      <xdr:col>13</xdr:col>
      <xdr:colOff>66675</xdr:colOff>
      <xdr:row>0</xdr:row>
      <xdr:rowOff>409575</xdr:rowOff>
    </xdr:to>
    <xdr:pic>
      <xdr:nvPicPr>
        <xdr:cNvPr id="2096" name="Picture 43" descr="white-logo"/>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907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66675</xdr:colOff>
      <xdr:row>0</xdr:row>
      <xdr:rowOff>76200</xdr:rowOff>
    </xdr:from>
    <xdr:to>
      <xdr:col>19</xdr:col>
      <xdr:colOff>66675</xdr:colOff>
      <xdr:row>13</xdr:row>
      <xdr:rowOff>142875</xdr:rowOff>
    </xdr:to>
    <xdr:grpSp>
      <xdr:nvGrpSpPr>
        <xdr:cNvPr id="2097" name="Group 49"/>
        <xdr:cNvGrpSpPr>
          <a:grpSpLocks/>
        </xdr:cNvGrpSpPr>
      </xdr:nvGrpSpPr>
      <xdr:grpSpPr bwMode="auto">
        <a:xfrm>
          <a:off x="9648825" y="76200"/>
          <a:ext cx="3048000" cy="3000375"/>
          <a:chOff x="922" y="8"/>
          <a:chExt cx="320" cy="315"/>
        </a:xfrm>
      </xdr:grpSpPr>
      <xdr:grpSp>
        <xdr:nvGrpSpPr>
          <xdr:cNvPr id="2098" name="Group 26"/>
          <xdr:cNvGrpSpPr>
            <a:grpSpLocks/>
          </xdr:cNvGrpSpPr>
        </xdr:nvGrpSpPr>
        <xdr:grpSpPr bwMode="auto">
          <a:xfrm>
            <a:off x="922" y="190"/>
            <a:ext cx="320" cy="45"/>
            <a:chOff x="1204" y="240"/>
            <a:chExt cx="320" cy="45"/>
          </a:xfrm>
        </xdr:grpSpPr>
        <xdr:pic>
          <xdr:nvPicPr>
            <xdr:cNvPr id="2099" name="Picture 27"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0" name="Picture 28"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1" name="Picture 29" descr="linked-in">
              <a:hlinkClick xmlns:r="http://schemas.openxmlformats.org/officeDocument/2006/relationships" r:id="rId6" tooltip="Follow us on LinkedIN"/>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2" name="Picture 30" descr="gplus">
              <a:hlinkClick xmlns:r="http://schemas.openxmlformats.org/officeDocument/2006/relationships" r:id="rId8" tooltip="Add us to your circles on Google plus"/>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3" name="Picture 31" descr="facebook1">
              <a:hlinkClick xmlns:r="http://schemas.openxmlformats.org/officeDocument/2006/relationships" r:id="rId10" tooltip="Become a fan on Facebook"/>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4" name="Picture 32" descr="pinterest1">
              <a:hlinkClick xmlns:r="http://schemas.openxmlformats.org/officeDocument/2006/relationships" r:id="rId12" tooltip="Follow us on Pintere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5" name="Picture 33" descr="twitter1">
              <a:hlinkClick xmlns:r="http://schemas.openxmlformats.org/officeDocument/2006/relationships" r:id="rId14" tooltip="Follow us on Twitter"/>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106" name="Group 34">
            <a:hlinkClick xmlns:r="http://schemas.openxmlformats.org/officeDocument/2006/relationships" r:id="rId2" tooltip="Write your review about this calculator"/>
          </xdr:cNvPr>
          <xdr:cNvGrpSpPr>
            <a:grpSpLocks/>
          </xdr:cNvGrpSpPr>
        </xdr:nvGrpSpPr>
        <xdr:grpSpPr bwMode="auto">
          <a:xfrm>
            <a:off x="922" y="8"/>
            <a:ext cx="320" cy="45"/>
            <a:chOff x="881" y="58"/>
            <a:chExt cx="320" cy="45"/>
          </a:xfrm>
        </xdr:grpSpPr>
        <xdr:pic>
          <xdr:nvPicPr>
            <xdr:cNvPr id="2107" name="Picture 35" descr="rating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8" name="Picture 36" descr="star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76933C"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09" name="Picture 37" descr="write-your-review"/>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110" name="Group 38">
            <a:hlinkClick xmlns:r="http://schemas.openxmlformats.org/officeDocument/2006/relationships" r:id="rId2" tooltip="Give a thumb-up to this free calculator on your social network"/>
          </xdr:cNvPr>
          <xdr:cNvGrpSpPr>
            <a:grpSpLocks/>
          </xdr:cNvGrpSpPr>
        </xdr:nvGrpSpPr>
        <xdr:grpSpPr bwMode="auto">
          <a:xfrm>
            <a:off x="922" y="59"/>
            <a:ext cx="320" cy="125"/>
            <a:chOff x="881" y="109"/>
            <a:chExt cx="320" cy="125"/>
          </a:xfrm>
        </xdr:grpSpPr>
        <xdr:pic>
          <xdr:nvPicPr>
            <xdr:cNvPr id="2111" name="Picture 39"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12"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113" name="Picture 41"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14" name="Picture 42"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115" name="Group 50"/>
          <xdr:cNvGrpSpPr>
            <a:grpSpLocks/>
          </xdr:cNvGrpSpPr>
        </xdr:nvGrpSpPr>
        <xdr:grpSpPr bwMode="auto">
          <a:xfrm>
            <a:off x="922" y="240"/>
            <a:ext cx="320" cy="83"/>
            <a:chOff x="1204" y="290"/>
            <a:chExt cx="320" cy="83"/>
          </a:xfrm>
        </xdr:grpSpPr>
        <xdr:pic>
          <xdr:nvPicPr>
            <xdr:cNvPr id="2116" name="Picture 16" descr="disclime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F2DCDB"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000"/>
                  </a:solidFill>
                  <a:latin typeface="Calibri"/>
                </a:rPr>
                <a:t>Disclaimer:</a:t>
              </a:r>
              <a:r>
                <a:rPr lang="en-GB" sz="850" b="1" i="0" u="none" strike="noStrike" baseline="0">
                  <a:solidFill>
                    <a:srgbClr val="EEECE1"/>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047"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tabSelected="1" zoomScaleNormal="90" workbookViewId="0">
      <selection sqref="A1:I1"/>
    </sheetView>
  </sheetViews>
  <sheetFormatPr defaultRowHeight="15" x14ac:dyDescent="0.25"/>
  <cols>
    <col min="1" max="1" width="6.42578125" style="1" customWidth="1"/>
    <col min="2" max="2" width="6.7109375" style="1" customWidth="1"/>
    <col min="3" max="3" width="13.140625" style="1" customWidth="1"/>
    <col min="4" max="5" width="13.28515625" style="1" customWidth="1"/>
    <col min="6" max="9" width="19.42578125" style="1" customWidth="1"/>
    <col min="10" max="10" width="24.42578125" style="1" customWidth="1"/>
    <col min="11" max="11" width="13.85546875" style="1" customWidth="1"/>
    <col min="12" max="12" width="10.140625" style="1" customWidth="1"/>
    <col min="13" max="13" width="11.85546875" style="1" bestFit="1" customWidth="1"/>
    <col min="14" max="14" width="12" style="2" bestFit="1" customWidth="1"/>
    <col min="15" max="15" width="11.140625" style="1" bestFit="1" customWidth="1"/>
    <col min="16" max="16" width="11.140625" style="2" bestFit="1" customWidth="1"/>
    <col min="17" max="17" width="11.140625" style="4" customWidth="1"/>
    <col min="18" max="18" width="11.140625" style="1" customWidth="1"/>
    <col min="19" max="20" width="15" style="1" customWidth="1"/>
    <col min="21" max="21" width="10.85546875" style="1" bestFit="1" customWidth="1"/>
    <col min="22" max="22" width="11.140625" style="1" bestFit="1" customWidth="1"/>
    <col min="23" max="16384" width="9.140625" style="1"/>
  </cols>
  <sheetData>
    <row r="1" spans="1:17" ht="35.1" customHeight="1" x14ac:dyDescent="0.25">
      <c r="A1" s="113" t="s">
        <v>21</v>
      </c>
      <c r="B1" s="113"/>
      <c r="C1" s="113"/>
      <c r="D1" s="113"/>
      <c r="E1" s="113"/>
      <c r="F1" s="113"/>
      <c r="G1" s="113"/>
      <c r="H1" s="113"/>
      <c r="I1" s="113"/>
      <c r="J1" s="6"/>
      <c r="K1" s="3"/>
    </row>
    <row r="2" spans="1:17" ht="15" customHeight="1" x14ac:dyDescent="0.25">
      <c r="A2" s="49"/>
      <c r="B2" s="50"/>
      <c r="C2" s="50"/>
      <c r="D2" s="50"/>
      <c r="E2" s="50"/>
      <c r="F2" s="50"/>
      <c r="G2" s="50"/>
      <c r="H2" s="50"/>
      <c r="I2" s="95" t="str">
        <f ca="1">"© "&amp;YEAR(TODAY())&amp;" Spreadsheet123 LTD. All rights reserved"</f>
        <v>© 2014 Spreadsheet123 LTD. All rights reserved</v>
      </c>
    </row>
    <row r="3" spans="1:17" ht="15" customHeight="1" x14ac:dyDescent="0.25">
      <c r="A3" s="86"/>
      <c r="B3" s="87"/>
      <c r="C3" s="87"/>
      <c r="D3" s="87"/>
      <c r="E3" s="87"/>
      <c r="F3" s="87"/>
      <c r="G3" s="87"/>
      <c r="H3" s="87"/>
      <c r="I3" s="87"/>
    </row>
    <row r="4" spans="1:17" ht="15" customHeight="1" x14ac:dyDescent="0.25">
      <c r="A4" s="86"/>
      <c r="B4" s="87"/>
      <c r="C4" s="87"/>
      <c r="D4" s="87"/>
      <c r="E4" s="87"/>
      <c r="F4" s="87"/>
      <c r="G4" s="87"/>
      <c r="H4" s="87"/>
      <c r="I4" s="87"/>
    </row>
    <row r="5" spans="1:17" ht="15" customHeight="1" x14ac:dyDescent="0.25">
      <c r="A5" s="7"/>
      <c r="B5" s="7"/>
      <c r="C5" s="7"/>
      <c r="D5" s="7"/>
      <c r="E5" s="7"/>
      <c r="F5" s="7"/>
      <c r="G5" s="7"/>
      <c r="H5" s="7"/>
      <c r="I5" s="7"/>
    </row>
    <row r="6" spans="1:17" s="14" customFormat="1" ht="6.95" customHeight="1" x14ac:dyDescent="0.25">
      <c r="A6" s="18"/>
      <c r="B6" s="18"/>
      <c r="C6" s="18"/>
      <c r="D6" s="18"/>
      <c r="E6" s="18"/>
      <c r="F6" s="18"/>
      <c r="G6" s="18"/>
      <c r="H6" s="18"/>
      <c r="I6" s="18"/>
      <c r="J6" s="12"/>
      <c r="K6" s="13"/>
      <c r="L6" s="13"/>
      <c r="N6" s="15"/>
      <c r="P6" s="15"/>
      <c r="Q6" s="16"/>
    </row>
    <row r="7" spans="1:17" s="14" customFormat="1" ht="18" customHeight="1" x14ac:dyDescent="0.25">
      <c r="A7" s="116" t="s">
        <v>0</v>
      </c>
      <c r="B7" s="116"/>
      <c r="C7" s="116"/>
      <c r="D7" s="111">
        <v>65</v>
      </c>
      <c r="E7" s="112"/>
      <c r="F7" s="18"/>
      <c r="G7" s="18"/>
      <c r="H7" s="18"/>
      <c r="I7" s="18"/>
      <c r="J7" s="12"/>
      <c r="K7" s="13"/>
      <c r="L7" s="13"/>
      <c r="N7" s="15"/>
      <c r="P7" s="15"/>
      <c r="Q7" s="16"/>
    </row>
    <row r="8" spans="1:17" s="14" customFormat="1" ht="18" customHeight="1" x14ac:dyDescent="0.25">
      <c r="A8" s="116" t="s">
        <v>16</v>
      </c>
      <c r="B8" s="116"/>
      <c r="C8" s="116"/>
      <c r="D8" s="111">
        <v>20</v>
      </c>
      <c r="E8" s="112"/>
      <c r="F8" s="18"/>
      <c r="G8" s="18"/>
      <c r="H8" s="18"/>
      <c r="I8" s="18"/>
      <c r="J8" s="12"/>
      <c r="K8" s="13"/>
      <c r="L8" s="13"/>
      <c r="N8" s="15"/>
      <c r="P8" s="15"/>
      <c r="Q8" s="16"/>
    </row>
    <row r="9" spans="1:17" s="14" customFormat="1" ht="18" customHeight="1" x14ac:dyDescent="0.25">
      <c r="A9" s="116" t="s">
        <v>86</v>
      </c>
      <c r="B9" s="116"/>
      <c r="C9" s="116"/>
      <c r="D9" s="111">
        <v>100000</v>
      </c>
      <c r="E9" s="112"/>
      <c r="F9" s="18"/>
      <c r="G9" s="18"/>
      <c r="H9" s="18"/>
      <c r="I9" s="18"/>
      <c r="J9" s="12"/>
      <c r="K9" s="13"/>
      <c r="L9" s="13"/>
      <c r="N9" s="15"/>
      <c r="P9" s="15"/>
      <c r="Q9" s="16"/>
    </row>
    <row r="10" spans="1:17" s="14" customFormat="1" ht="18" customHeight="1" x14ac:dyDescent="0.25">
      <c r="A10" s="116" t="s">
        <v>2</v>
      </c>
      <c r="B10" s="116"/>
      <c r="C10" s="116"/>
      <c r="D10" s="114">
        <v>0.06</v>
      </c>
      <c r="E10" s="115"/>
      <c r="F10" s="19"/>
      <c r="G10" s="18"/>
      <c r="H10" s="18"/>
      <c r="I10" s="18"/>
      <c r="J10" s="12"/>
      <c r="K10" s="13"/>
      <c r="L10" s="13"/>
      <c r="N10" s="15"/>
      <c r="P10" s="15"/>
      <c r="Q10" s="16"/>
    </row>
    <row r="11" spans="1:17" s="14" customFormat="1" ht="18" customHeight="1" x14ac:dyDescent="0.25">
      <c r="A11" s="117"/>
      <c r="B11" s="117"/>
      <c r="C11" s="117"/>
      <c r="D11" s="118"/>
      <c r="E11" s="118"/>
      <c r="F11" s="18"/>
      <c r="G11" s="18"/>
      <c r="H11" s="18"/>
      <c r="I11" s="18"/>
      <c r="J11" s="12"/>
      <c r="K11" s="13"/>
      <c r="L11" s="13"/>
      <c r="N11" s="15"/>
      <c r="P11" s="15"/>
      <c r="Q11" s="16"/>
    </row>
    <row r="12" spans="1:17" s="17" customFormat="1" ht="18" customHeight="1" x14ac:dyDescent="0.25">
      <c r="A12" s="116" t="s">
        <v>1</v>
      </c>
      <c r="B12" s="116"/>
      <c r="C12" s="116"/>
      <c r="D12" s="111" t="s">
        <v>22</v>
      </c>
      <c r="E12" s="112"/>
      <c r="F12" s="18"/>
      <c r="G12" s="18"/>
      <c r="H12" s="18"/>
      <c r="I12" s="18"/>
      <c r="J12" s="29"/>
      <c r="K12" s="30"/>
      <c r="L12" s="30"/>
      <c r="N12" s="31"/>
      <c r="P12" s="31"/>
      <c r="Q12" s="32"/>
    </row>
    <row r="13" spans="1:17" s="52" customFormat="1" ht="6.95" customHeight="1" x14ac:dyDescent="0.25">
      <c r="A13" s="88"/>
      <c r="B13" s="88"/>
      <c r="C13" s="88"/>
      <c r="D13" s="91"/>
      <c r="E13" s="91"/>
      <c r="F13" s="18"/>
      <c r="G13" s="18"/>
      <c r="H13" s="18"/>
      <c r="I13" s="18"/>
      <c r="N13" s="93"/>
      <c r="P13" s="93"/>
      <c r="Q13" s="94"/>
    </row>
    <row r="14" spans="1:17" s="36" customFormat="1" ht="18" customHeight="1" x14ac:dyDescent="0.25">
      <c r="A14" s="116" t="s">
        <v>4</v>
      </c>
      <c r="B14" s="116"/>
      <c r="C14" s="116"/>
      <c r="D14" s="122">
        <v>0</v>
      </c>
      <c r="E14" s="123"/>
      <c r="F14" s="20"/>
      <c r="G14" s="18"/>
      <c r="H14" s="18"/>
      <c r="I14" s="18"/>
      <c r="J14" s="89"/>
      <c r="K14" s="90"/>
      <c r="L14" s="90"/>
      <c r="N14" s="34"/>
      <c r="P14" s="34"/>
      <c r="Q14" s="35"/>
    </row>
    <row r="15" spans="1:17" s="14" customFormat="1" ht="18" customHeight="1" x14ac:dyDescent="0.25">
      <c r="A15" s="116" t="s">
        <v>5</v>
      </c>
      <c r="B15" s="116"/>
      <c r="C15" s="116"/>
      <c r="D15" s="124">
        <v>0.09</v>
      </c>
      <c r="E15" s="125"/>
      <c r="F15" s="20"/>
      <c r="G15" s="18"/>
      <c r="H15" s="18"/>
      <c r="I15" s="18"/>
      <c r="J15" s="12"/>
      <c r="K15" s="13"/>
      <c r="L15" s="13"/>
      <c r="N15" s="15"/>
      <c r="P15" s="15"/>
      <c r="Q15" s="16"/>
    </row>
    <row r="16" spans="1:17" s="14" customFormat="1" ht="6.95" customHeight="1" x14ac:dyDescent="0.25">
      <c r="A16" s="88"/>
      <c r="B16" s="88"/>
      <c r="C16" s="88"/>
      <c r="D16" s="92"/>
      <c r="E16" s="92"/>
      <c r="F16" s="20"/>
      <c r="G16" s="18"/>
      <c r="H16" s="18"/>
      <c r="I16" s="18"/>
      <c r="J16" s="12"/>
      <c r="K16" s="13"/>
      <c r="L16" s="13"/>
      <c r="N16" s="15"/>
      <c r="P16" s="15"/>
      <c r="Q16" s="16"/>
    </row>
    <row r="17" spans="1:22" s="14" customFormat="1" ht="18" customHeight="1" x14ac:dyDescent="0.25">
      <c r="A17" s="116" t="s">
        <v>6</v>
      </c>
      <c r="B17" s="116"/>
      <c r="C17" s="116"/>
      <c r="D17" s="126">
        <f ca="1">IF(D10&gt;0,AVERAGE(OFFSET(C30,1,0,D8,1)),"")</f>
        <v>6.0000000000000032E-2</v>
      </c>
      <c r="E17" s="126"/>
      <c r="F17" s="21"/>
      <c r="G17" s="18"/>
      <c r="H17" s="18"/>
      <c r="I17" s="18"/>
      <c r="J17" s="12"/>
      <c r="K17" s="13"/>
      <c r="L17" s="13"/>
      <c r="N17" s="15"/>
      <c r="P17" s="15"/>
      <c r="Q17" s="16"/>
    </row>
    <row r="18" spans="1:22" s="14" customFormat="1" ht="18" customHeight="1" x14ac:dyDescent="0.25">
      <c r="A18" s="117"/>
      <c r="B18" s="117"/>
      <c r="C18" s="117"/>
      <c r="D18" s="121" t="s">
        <v>59</v>
      </c>
      <c r="E18" s="121"/>
      <c r="F18" s="18"/>
      <c r="G18" s="18"/>
      <c r="H18" s="18"/>
      <c r="I18" s="18"/>
      <c r="J18" s="12"/>
      <c r="K18" s="13"/>
      <c r="L18" s="13"/>
      <c r="N18" s="15"/>
      <c r="P18" s="15"/>
      <c r="Q18" s="16"/>
    </row>
    <row r="19" spans="1:22" s="14" customFormat="1" ht="18" customHeight="1" x14ac:dyDescent="0.25">
      <c r="A19" s="116" t="s">
        <v>7</v>
      </c>
      <c r="B19" s="116"/>
      <c r="C19" s="116"/>
      <c r="D19" s="114">
        <v>0.02</v>
      </c>
      <c r="E19" s="115"/>
      <c r="F19" s="19"/>
      <c r="G19" s="18"/>
      <c r="H19" s="18"/>
      <c r="I19" s="18"/>
      <c r="J19" s="12"/>
      <c r="K19" s="13"/>
      <c r="L19" s="13"/>
      <c r="N19" s="15"/>
      <c r="P19" s="15"/>
      <c r="Q19" s="16"/>
    </row>
    <row r="20" spans="1:22" s="14" customFormat="1" ht="18" customHeight="1" x14ac:dyDescent="0.25">
      <c r="A20" s="116" t="s">
        <v>8</v>
      </c>
      <c r="B20" s="116"/>
      <c r="C20" s="116"/>
      <c r="D20" s="114">
        <v>0.25</v>
      </c>
      <c r="E20" s="115"/>
      <c r="F20" s="19"/>
      <c r="G20" s="18"/>
      <c r="H20" s="18"/>
      <c r="I20" s="18"/>
      <c r="J20" s="12"/>
      <c r="K20" s="13"/>
      <c r="L20" s="13"/>
      <c r="N20" s="15"/>
      <c r="P20" s="15"/>
      <c r="Q20" s="16"/>
    </row>
    <row r="21" spans="1:22" s="14" customFormat="1" ht="18" customHeight="1" x14ac:dyDescent="0.25">
      <c r="A21" s="117"/>
      <c r="B21" s="117"/>
      <c r="C21" s="117"/>
      <c r="D21" s="118"/>
      <c r="E21" s="118"/>
      <c r="F21" s="18"/>
      <c r="G21" s="18"/>
      <c r="H21" s="18"/>
      <c r="I21" s="18"/>
      <c r="J21" s="12"/>
      <c r="K21" s="13"/>
      <c r="L21" s="13"/>
      <c r="N21" s="15"/>
      <c r="P21" s="15"/>
      <c r="Q21" s="16"/>
    </row>
    <row r="22" spans="1:22" s="14" customFormat="1" ht="18" customHeight="1" x14ac:dyDescent="0.25">
      <c r="A22" s="116" t="s">
        <v>9</v>
      </c>
      <c r="B22" s="116"/>
      <c r="C22" s="116"/>
      <c r="D22" s="111" t="s">
        <v>10</v>
      </c>
      <c r="E22" s="112"/>
      <c r="F22" s="18"/>
      <c r="G22" s="18"/>
      <c r="H22" s="18"/>
      <c r="I22" s="18"/>
      <c r="J22" s="12"/>
      <c r="K22" s="13"/>
      <c r="L22" s="13"/>
      <c r="N22" s="15"/>
      <c r="P22" s="15"/>
      <c r="Q22" s="16"/>
    </row>
    <row r="23" spans="1:22" s="14" customFormat="1" ht="18" customHeight="1" x14ac:dyDescent="0.25">
      <c r="A23" s="117"/>
      <c r="B23" s="117"/>
      <c r="C23" s="117"/>
      <c r="D23" s="118"/>
      <c r="E23" s="118"/>
      <c r="F23" s="22"/>
      <c r="G23" s="18"/>
      <c r="H23" s="18"/>
      <c r="I23" s="18"/>
      <c r="J23" s="12"/>
      <c r="K23" s="13"/>
      <c r="L23" s="13"/>
      <c r="N23" s="15"/>
      <c r="P23" s="15"/>
      <c r="Q23" s="16"/>
    </row>
    <row r="24" spans="1:22" s="14" customFormat="1" ht="18" customHeight="1" x14ac:dyDescent="0.25">
      <c r="A24" s="116" t="s">
        <v>19</v>
      </c>
      <c r="B24" s="116"/>
      <c r="C24" s="116"/>
      <c r="D24" s="120">
        <f>PMT((1+D10)/(1+D19)-1,D8,-(Ini_cap+(D31-E31)),,Payment)</f>
        <v>7031.4210140400501</v>
      </c>
      <c r="E24" s="120"/>
      <c r="F24" s="22"/>
      <c r="G24" s="18"/>
      <c r="H24" s="18"/>
      <c r="I24" s="18"/>
      <c r="J24" s="12"/>
      <c r="K24" s="13"/>
      <c r="L24" s="13"/>
      <c r="N24" s="15"/>
      <c r="P24" s="15"/>
      <c r="Q24" s="16"/>
    </row>
    <row r="25" spans="1:22" s="14" customFormat="1" ht="18" customHeight="1" x14ac:dyDescent="0.25">
      <c r="A25" s="116" t="s">
        <v>17</v>
      </c>
      <c r="B25" s="116"/>
      <c r="C25" s="116"/>
      <c r="D25" s="120">
        <f>IF(ann_paid=TRUE,D24,F32)</f>
        <v>7031.4210140400501</v>
      </c>
      <c r="E25" s="120"/>
      <c r="F25" s="23"/>
      <c r="G25" s="18"/>
      <c r="H25" s="18"/>
      <c r="I25" s="18"/>
      <c r="J25" s="12"/>
      <c r="K25" s="13"/>
      <c r="L25" s="13"/>
      <c r="N25" s="15"/>
      <c r="P25" s="15"/>
      <c r="Q25" s="16"/>
      <c r="R25" s="24"/>
      <c r="S25" s="24"/>
      <c r="T25" s="25"/>
      <c r="U25" s="24"/>
      <c r="V25" s="24"/>
    </row>
    <row r="26" spans="1:22" s="14" customFormat="1" ht="18" customHeight="1" x14ac:dyDescent="0.25">
      <c r="A26" s="116" t="s">
        <v>18</v>
      </c>
      <c r="B26" s="116"/>
      <c r="C26" s="116"/>
      <c r="D26" s="120">
        <f>IF(Rate=FALSE,INDEX(F31:F86,IF(ann_paid=TRUE,$D$8,$D$8+1)),INDEX(F31:F86,IF(ann_paid=TRUE,$D$8,$D$8+1))+INDEX(H31:H86,IF(ann_paid=TRUE,$D$8,$D$8+1)))</f>
        <v>10243.452692000285</v>
      </c>
      <c r="E26" s="120"/>
      <c r="F26" s="23"/>
      <c r="G26" s="18"/>
      <c r="H26" s="18"/>
      <c r="I26" s="18"/>
      <c r="J26" s="12"/>
      <c r="K26" s="13"/>
      <c r="L26" s="13"/>
      <c r="N26" s="15"/>
      <c r="P26" s="15"/>
      <c r="Q26" s="16"/>
      <c r="R26" s="24"/>
      <c r="S26" s="24"/>
      <c r="T26" s="24"/>
    </row>
    <row r="27" spans="1:22" s="14" customFormat="1" ht="18" customHeight="1" x14ac:dyDescent="0.25">
      <c r="A27" s="18"/>
      <c r="B27" s="119"/>
      <c r="C27" s="119"/>
      <c r="D27" s="119"/>
      <c r="E27" s="119"/>
      <c r="F27" s="119"/>
      <c r="G27" s="18"/>
      <c r="H27" s="18"/>
      <c r="I27" s="18"/>
      <c r="J27" s="12"/>
      <c r="K27" s="13"/>
      <c r="L27" s="13"/>
      <c r="N27" s="15"/>
      <c r="P27" s="15"/>
      <c r="Q27" s="16"/>
      <c r="R27" s="24"/>
      <c r="S27" s="24"/>
      <c r="T27" s="26"/>
    </row>
    <row r="28" spans="1:22" s="17" customFormat="1" ht="6.95" customHeight="1" x14ac:dyDescent="0.25">
      <c r="A28" s="27"/>
      <c r="B28" s="28"/>
      <c r="C28" s="28"/>
      <c r="D28" s="28"/>
      <c r="E28" s="28"/>
      <c r="F28" s="22"/>
      <c r="G28" s="18"/>
      <c r="H28" s="18"/>
      <c r="I28" s="18"/>
      <c r="J28" s="29"/>
      <c r="K28" s="30"/>
      <c r="L28" s="30"/>
      <c r="N28" s="31"/>
      <c r="P28" s="31"/>
      <c r="Q28" s="32"/>
      <c r="R28" s="33"/>
      <c r="S28" s="33"/>
      <c r="T28" s="33"/>
    </row>
    <row r="29" spans="1:22" s="8" customFormat="1" ht="6.95" customHeight="1" x14ac:dyDescent="0.25">
      <c r="N29" s="9"/>
      <c r="P29" s="9"/>
      <c r="Q29" s="10"/>
      <c r="R29" s="11"/>
      <c r="S29" s="11"/>
      <c r="T29" s="11"/>
    </row>
    <row r="30" spans="1:22" s="80" customFormat="1" ht="35.1" customHeight="1" thickBot="1" x14ac:dyDescent="0.3">
      <c r="A30" s="79" t="s">
        <v>11</v>
      </c>
      <c r="B30" s="79" t="s">
        <v>12</v>
      </c>
      <c r="C30" s="85" t="s">
        <v>83</v>
      </c>
      <c r="D30" s="79" t="s">
        <v>13</v>
      </c>
      <c r="E30" s="79" t="s">
        <v>14</v>
      </c>
      <c r="F30" s="85" t="s">
        <v>84</v>
      </c>
      <c r="G30" s="85" t="s">
        <v>85</v>
      </c>
      <c r="H30" s="79" t="s">
        <v>15</v>
      </c>
      <c r="I30" s="85" t="s">
        <v>82</v>
      </c>
      <c r="L30" s="81"/>
      <c r="M30" s="81"/>
      <c r="N30" s="82"/>
      <c r="P30" s="82"/>
      <c r="Q30" s="83"/>
      <c r="R30" s="81"/>
      <c r="S30" s="81"/>
      <c r="T30" s="81"/>
      <c r="U30" s="84"/>
    </row>
    <row r="31" spans="1:22" s="37" customFormat="1" ht="18" customHeight="1" x14ac:dyDescent="0.25">
      <c r="A31" s="37">
        <v>0</v>
      </c>
      <c r="B31" s="37">
        <f>IF(ISERROR(A31),NA(),$D$7+A31)</f>
        <v>65</v>
      </c>
      <c r="C31" s="38">
        <f t="shared" ref="C31:C62" ca="1" si="0">IF(ISERROR(A31),NA(),IF(Rate=TRUE,$D$14+RAND()*($D$15-$D$14),$D$10))</f>
        <v>0.06</v>
      </c>
      <c r="D31" s="39">
        <v>0</v>
      </c>
      <c r="E31" s="77">
        <f>IF(ISERROR(A31),NA(),IF(D31&gt;0,D31*$D$20,0))</f>
        <v>0</v>
      </c>
      <c r="F31" s="77">
        <f>IF(Rate=FALSE,IF(ann_paid=TRUE,FP,0),IF(ann_paid=TRUE,PMT((1+C31)/(1+D19)-1,D8,-(Ini_cap+(D31-E31)),,Payment),0))</f>
        <v>7031.4210140400501</v>
      </c>
      <c r="G31" s="77">
        <f>IF(ann_paid=TRUE,F31,0)</f>
        <v>7031.4210140400501</v>
      </c>
      <c r="H31" s="39">
        <f>IF(ISERROR(A31),NA(),Ini_cap+(D31-E31)-G31)</f>
        <v>92968.578985959946</v>
      </c>
      <c r="I31" s="77">
        <f>D31</f>
        <v>0</v>
      </c>
      <c r="J31" s="40"/>
      <c r="K31" s="40"/>
      <c r="L31" s="40"/>
      <c r="M31" s="40"/>
      <c r="N31" s="39"/>
      <c r="O31" s="39"/>
      <c r="P31" s="39"/>
      <c r="Q31" s="41"/>
      <c r="R31" s="40"/>
      <c r="S31" s="40"/>
      <c r="T31" s="40"/>
      <c r="U31" s="42"/>
    </row>
    <row r="32" spans="1:22" s="43" customFormat="1" ht="18" customHeight="1" x14ac:dyDescent="0.25">
      <c r="A32" s="43">
        <f t="shared" ref="A32:A63" si="1">IF(ann_paid=TRUE,IF(A31&gt;=$D$8-1,NA(),A31+1),IF(A31&gt;=$D$8,NA(),A31+1))</f>
        <v>1</v>
      </c>
      <c r="B32" s="43">
        <f t="shared" ref="B32:B86" si="2">IF(ISERROR(A32),NA(),$D$7+A32)</f>
        <v>66</v>
      </c>
      <c r="C32" s="44">
        <f t="shared" ca="1" si="0"/>
        <v>0.06</v>
      </c>
      <c r="D32" s="45">
        <f ca="1">IF(ISERROR(A32),NA(),IF(ann_paid=TRUE,H31*C32,H31*C32))</f>
        <v>5578.1147391575969</v>
      </c>
      <c r="E32" s="78">
        <f ca="1">IF(ISERROR(A32),NA(),IF(D32&gt;0,D32*$D$20,0))</f>
        <v>1394.5286847893992</v>
      </c>
      <c r="F32" s="78">
        <f>IF(Rate=FALSE,IF(ISERROR(A32),NA(),FV(Inf_Rate,A32,,-FP)),PMT((1+C32)/(1+$D$19)-1,IF(ann_paid=TRUE,$D$8-A32,$D$8+1-A32),-(H31),,Payment))</f>
        <v>7172.0494343208511</v>
      </c>
      <c r="G32" s="78">
        <f t="shared" ref="G32:G63" ca="1" si="3">IF(ISERROR(A32),NA(),F32-E32)</f>
        <v>5777.5207495314517</v>
      </c>
      <c r="H32" s="45">
        <f t="shared" ref="H32:H63" ca="1" si="4">IF(ISERROR(A32),NA(),IF((H31+D32-F32)&lt;0,-(H31+D32-F32),(H31+D32-F32)))</f>
        <v>91374.644290796685</v>
      </c>
      <c r="I32" s="78">
        <f ca="1">IF(ISERROR(A32),NA(),SUM($D$31:D32))</f>
        <v>5578.1147391575969</v>
      </c>
      <c r="J32" s="46"/>
      <c r="K32" s="46"/>
      <c r="L32" s="46"/>
      <c r="M32" s="46"/>
      <c r="N32" s="45"/>
      <c r="O32" s="45"/>
      <c r="P32" s="45"/>
      <c r="Q32" s="47"/>
      <c r="R32" s="46"/>
      <c r="S32" s="46"/>
      <c r="T32" s="46"/>
      <c r="U32" s="48"/>
    </row>
    <row r="33" spans="1:21" s="43" customFormat="1" ht="18" customHeight="1" x14ac:dyDescent="0.25">
      <c r="A33" s="43">
        <f t="shared" si="1"/>
        <v>2</v>
      </c>
      <c r="B33" s="43">
        <f t="shared" si="2"/>
        <v>67</v>
      </c>
      <c r="C33" s="44">
        <f t="shared" ca="1" si="0"/>
        <v>0.06</v>
      </c>
      <c r="D33" s="45">
        <f ca="1">IF(ISERROR(A33),NA(),IF(ann_paid=TRUE,H32*C33,H32*C33))</f>
        <v>5482.4786574478012</v>
      </c>
      <c r="E33" s="78">
        <f t="shared" ref="E33:E86" ca="1" si="5">IF(ISERROR(A33),NA(),IF(D33&gt;0,D33*$D$20,0))</f>
        <v>1370.6196643619503</v>
      </c>
      <c r="F33" s="78">
        <f>IF(Rate=FALSE,IF(ISERROR(A33),NA(),FV(Inf_Rate,A33,,-FP)),PMT((1+C33)/(1+$D$19)-1,IF(ann_paid=TRUE,$D$8-A33,$D$8+1-A33),-(H32),,Payment))</f>
        <v>7315.490423007268</v>
      </c>
      <c r="G33" s="78">
        <f t="shared" ca="1" si="3"/>
        <v>5944.8707586453174</v>
      </c>
      <c r="H33" s="45">
        <f t="shared" ca="1" si="4"/>
        <v>89541.632525237219</v>
      </c>
      <c r="I33" s="78">
        <f ca="1">IF(ISERROR(A33),NA(),SUM($D$31:D33))</f>
        <v>11060.593396605398</v>
      </c>
      <c r="J33" s="46"/>
      <c r="K33" s="46"/>
      <c r="L33" s="46"/>
      <c r="M33" s="46"/>
      <c r="N33" s="45"/>
      <c r="O33" s="45"/>
      <c r="P33" s="45"/>
      <c r="Q33" s="47"/>
      <c r="R33" s="46"/>
      <c r="S33" s="46"/>
      <c r="T33" s="46"/>
      <c r="U33" s="48"/>
    </row>
    <row r="34" spans="1:21" s="43" customFormat="1" ht="18" customHeight="1" x14ac:dyDescent="0.25">
      <c r="A34" s="43">
        <f t="shared" si="1"/>
        <v>3</v>
      </c>
      <c r="B34" s="43">
        <f t="shared" si="2"/>
        <v>68</v>
      </c>
      <c r="C34" s="44">
        <f t="shared" ca="1" si="0"/>
        <v>0.06</v>
      </c>
      <c r="D34" s="45">
        <f ca="1">IF(ISERROR(A34),NA(),IF(ann_paid=TRUE,H33*C34,H33*C34))</f>
        <v>5372.4979515142331</v>
      </c>
      <c r="E34" s="78">
        <f t="shared" ca="1" si="5"/>
        <v>1343.1244878785583</v>
      </c>
      <c r="F34" s="78">
        <f>IF(Rate=FALSE,IF(ISERROR(A34),NA(),FV(Inf_Rate,A34,,-FP)),PMT((1+C34)/(1+$D$19)-1,IF(ann_paid=TRUE,$D$8-A34,$D$8+1-A34),-(H33),,Payment))</f>
        <v>7461.8002314674131</v>
      </c>
      <c r="G34" s="78">
        <f t="shared" ca="1" si="3"/>
        <v>6118.6757435888549</v>
      </c>
      <c r="H34" s="45">
        <f t="shared" ca="1" si="4"/>
        <v>87452.330245284043</v>
      </c>
      <c r="I34" s="78">
        <f ca="1">IF(ISERROR(A34),NA(),SUM($D$31:D34))</f>
        <v>16433.091348119633</v>
      </c>
      <c r="J34" s="46"/>
      <c r="K34" s="46"/>
      <c r="L34" s="46"/>
      <c r="M34" s="46"/>
      <c r="N34" s="45"/>
      <c r="O34" s="45"/>
      <c r="P34" s="45"/>
      <c r="Q34" s="47"/>
      <c r="R34" s="46"/>
      <c r="S34" s="46"/>
      <c r="T34" s="46"/>
      <c r="U34" s="48"/>
    </row>
    <row r="35" spans="1:21" s="43" customFormat="1" ht="18" customHeight="1" x14ac:dyDescent="0.25">
      <c r="A35" s="43">
        <f t="shared" si="1"/>
        <v>4</v>
      </c>
      <c r="B35" s="43">
        <f t="shared" si="2"/>
        <v>69</v>
      </c>
      <c r="C35" s="44">
        <f t="shared" ca="1" si="0"/>
        <v>0.06</v>
      </c>
      <c r="D35" s="45">
        <f ca="1">IF(ISERROR(A35),NA(),IF(ann_paid=TRUE,H34*C35,H34*C35))</f>
        <v>5247.1398147170421</v>
      </c>
      <c r="E35" s="78">
        <f t="shared" ca="1" si="5"/>
        <v>1311.7849536792605</v>
      </c>
      <c r="F35" s="78">
        <f>IF(Rate=FALSE,IF(ISERROR(A35),NA(),FV(Inf_Rate,A35,,-FP)),PMT((1+C35)/(1+$D$19)-1,IF(ann_paid=TRUE,$D$8-A35,$D$8+1-A35),-(H34),,Payment))</f>
        <v>7611.036236096762</v>
      </c>
      <c r="G35" s="78">
        <f t="shared" ca="1" si="3"/>
        <v>6299.251282417501</v>
      </c>
      <c r="H35" s="45">
        <f t="shared" ca="1" si="4"/>
        <v>85088.433823904328</v>
      </c>
      <c r="I35" s="78">
        <f ca="1">IF(ISERROR(A35),NA(),SUM($D$31:D35))</f>
        <v>21680.231162836673</v>
      </c>
      <c r="J35" s="46"/>
      <c r="K35" s="46"/>
      <c r="L35" s="46"/>
      <c r="M35" s="46"/>
      <c r="N35" s="45"/>
      <c r="O35" s="45"/>
      <c r="P35" s="45"/>
      <c r="Q35" s="47"/>
      <c r="R35" s="46"/>
      <c r="S35" s="46"/>
      <c r="T35" s="46"/>
      <c r="U35" s="48"/>
    </row>
    <row r="36" spans="1:21" s="43" customFormat="1" ht="18" customHeight="1" x14ac:dyDescent="0.25">
      <c r="A36" s="43">
        <f t="shared" si="1"/>
        <v>5</v>
      </c>
      <c r="B36" s="43">
        <f t="shared" si="2"/>
        <v>70</v>
      </c>
      <c r="C36" s="44">
        <f t="shared" ca="1" si="0"/>
        <v>0.06</v>
      </c>
      <c r="D36" s="45">
        <f ca="1">IF(ISERROR(A36),NA(),IF(ann_paid=TRUE,H35*C36,H35*C36))</f>
        <v>5105.3060294342595</v>
      </c>
      <c r="E36" s="78">
        <f t="shared" ca="1" si="5"/>
        <v>1276.3265073585649</v>
      </c>
      <c r="F36" s="78">
        <f>IF(Rate=FALSE,IF(ISERROR(A36),NA(),FV(Inf_Rate,A36,,-FP)),PMT((1+C36)/(1+$D$19)-1,IF(ann_paid=TRUE,$D$8-A36,$D$8+1-A36),-(H35),,Payment))</f>
        <v>7763.2569608186968</v>
      </c>
      <c r="G36" s="78">
        <f t="shared" ca="1" si="3"/>
        <v>6486.9304534601324</v>
      </c>
      <c r="H36" s="45">
        <f t="shared" ca="1" si="4"/>
        <v>82430.482892519882</v>
      </c>
      <c r="I36" s="78">
        <f ca="1">IF(ISERROR(A36),NA(),SUM($D$31:D36))</f>
        <v>26785.537192270931</v>
      </c>
      <c r="J36" s="46"/>
      <c r="K36" s="46"/>
      <c r="L36" s="46"/>
      <c r="M36" s="46"/>
      <c r="N36" s="45"/>
      <c r="O36" s="45"/>
      <c r="P36" s="45"/>
      <c r="Q36" s="47"/>
      <c r="R36" s="46"/>
      <c r="S36" s="46"/>
      <c r="T36" s="46"/>
      <c r="U36" s="48"/>
    </row>
    <row r="37" spans="1:21" s="43" customFormat="1" ht="18" customHeight="1" x14ac:dyDescent="0.25">
      <c r="A37" s="43">
        <f t="shared" si="1"/>
        <v>6</v>
      </c>
      <c r="B37" s="43">
        <f t="shared" si="2"/>
        <v>71</v>
      </c>
      <c r="C37" s="44">
        <f t="shared" ca="1" si="0"/>
        <v>0.06</v>
      </c>
      <c r="D37" s="45">
        <f ca="1">IF(ISERROR(A37),NA(),IF(ann_paid=TRUE,H36*C37,H36*C37))</f>
        <v>4945.8289735511926</v>
      </c>
      <c r="E37" s="78">
        <f t="shared" ca="1" si="5"/>
        <v>1236.4572433877981</v>
      </c>
      <c r="F37" s="78">
        <f>IF(Rate=FALSE,IF(ISERROR(A37),NA(),FV(Inf_Rate,A37,,-FP)),PMT((1+C37)/(1+$D$19)-1,IF(ann_paid=TRUE,$D$8-A37,$D$8+1-A37),-(H36),,Payment))</f>
        <v>7918.5221000350712</v>
      </c>
      <c r="G37" s="78">
        <f t="shared" ca="1" si="3"/>
        <v>6682.0648566472728</v>
      </c>
      <c r="H37" s="45">
        <f t="shared" ca="1" si="4"/>
        <v>79457.789766036003</v>
      </c>
      <c r="I37" s="78">
        <f ca="1">IF(ISERROR(A37),NA(),SUM($D$31:D37))</f>
        <v>31731.366165822124</v>
      </c>
      <c r="J37" s="46"/>
      <c r="K37" s="46"/>
      <c r="L37" s="46"/>
      <c r="M37" s="46"/>
      <c r="N37" s="45"/>
      <c r="O37" s="45"/>
      <c r="P37" s="45"/>
      <c r="Q37" s="47"/>
      <c r="R37" s="46"/>
      <c r="S37" s="46"/>
      <c r="T37" s="46"/>
      <c r="U37" s="48"/>
    </row>
    <row r="38" spans="1:21" s="43" customFormat="1" ht="18" customHeight="1" x14ac:dyDescent="0.25">
      <c r="A38" s="43">
        <f t="shared" si="1"/>
        <v>7</v>
      </c>
      <c r="B38" s="43">
        <f t="shared" si="2"/>
        <v>72</v>
      </c>
      <c r="C38" s="44">
        <f t="shared" ca="1" si="0"/>
        <v>0.06</v>
      </c>
      <c r="D38" s="45">
        <f ca="1">IF(ISERROR(A38),NA(),IF(ann_paid=TRUE,H37*C38,H37*C38))</f>
        <v>4767.4673859621598</v>
      </c>
      <c r="E38" s="78">
        <f t="shared" ca="1" si="5"/>
        <v>1191.86684649054</v>
      </c>
      <c r="F38" s="78">
        <f>IF(Rate=FALSE,IF(ISERROR(A38),NA(),FV(Inf_Rate,A38,,-FP)),PMT((1+C38)/(1+$D$19)-1,IF(ann_paid=TRUE,$D$8-A38,$D$8+1-A38),-(H37),,Payment))</f>
        <v>8076.8925420357709</v>
      </c>
      <c r="G38" s="78">
        <f t="shared" ca="1" si="3"/>
        <v>6885.0256955452314</v>
      </c>
      <c r="H38" s="45">
        <f t="shared" ca="1" si="4"/>
        <v>76148.364609962387</v>
      </c>
      <c r="I38" s="78">
        <f ca="1">IF(ISERROR(A38),NA(),SUM($D$31:D38))</f>
        <v>36498.833551784286</v>
      </c>
      <c r="J38" s="46"/>
      <c r="K38" s="46"/>
      <c r="L38" s="46"/>
      <c r="M38" s="46"/>
      <c r="N38" s="45"/>
      <c r="O38" s="45"/>
      <c r="P38" s="45"/>
      <c r="Q38" s="47"/>
      <c r="R38" s="46"/>
      <c r="S38" s="46"/>
      <c r="T38" s="46"/>
    </row>
    <row r="39" spans="1:21" s="43" customFormat="1" ht="18" customHeight="1" x14ac:dyDescent="0.25">
      <c r="A39" s="43">
        <f t="shared" si="1"/>
        <v>8</v>
      </c>
      <c r="B39" s="43">
        <f t="shared" si="2"/>
        <v>73</v>
      </c>
      <c r="C39" s="44">
        <f t="shared" ca="1" si="0"/>
        <v>0.06</v>
      </c>
      <c r="D39" s="45">
        <f ca="1">IF(ISERROR(A39),NA(),IF(ann_paid=TRUE,H38*C39,H38*C39))</f>
        <v>4568.9018765977435</v>
      </c>
      <c r="E39" s="78">
        <f t="shared" ca="1" si="5"/>
        <v>1142.2254691494359</v>
      </c>
      <c r="F39" s="78">
        <f>IF(Rate=FALSE,IF(ISERROR(A39),NA(),FV(Inf_Rate,A39,,-FP)),PMT((1+C39)/(1+$D$19)-1,IF(ann_paid=TRUE,$D$8-A39,$D$8+1-A39),-(H38),,Payment))</f>
        <v>8238.4303928764875</v>
      </c>
      <c r="G39" s="78">
        <f t="shared" ca="1" si="3"/>
        <v>7096.2049237270512</v>
      </c>
      <c r="H39" s="45">
        <f t="shared" ca="1" si="4"/>
        <v>72478.83609368364</v>
      </c>
      <c r="I39" s="78">
        <f ca="1">IF(ISERROR(A39),NA(),SUM($D$31:D39))</f>
        <v>41067.735428382031</v>
      </c>
      <c r="J39" s="46"/>
      <c r="K39" s="46"/>
      <c r="L39" s="46"/>
      <c r="M39" s="46"/>
      <c r="N39" s="45"/>
      <c r="O39" s="45"/>
      <c r="P39" s="45"/>
      <c r="Q39" s="47"/>
      <c r="R39" s="46"/>
      <c r="S39" s="46"/>
      <c r="T39" s="46"/>
    </row>
    <row r="40" spans="1:21" s="43" customFormat="1" ht="18" customHeight="1" x14ac:dyDescent="0.25">
      <c r="A40" s="43">
        <f t="shared" si="1"/>
        <v>9</v>
      </c>
      <c r="B40" s="43">
        <f t="shared" si="2"/>
        <v>74</v>
      </c>
      <c r="C40" s="44">
        <f t="shared" ca="1" si="0"/>
        <v>0.06</v>
      </c>
      <c r="D40" s="45">
        <f ca="1">IF(ISERROR(A40),NA(),IF(ann_paid=TRUE,H39*C40,H39*C40))</f>
        <v>4348.7301656210184</v>
      </c>
      <c r="E40" s="78">
        <f t="shared" ca="1" si="5"/>
        <v>1087.1825414052546</v>
      </c>
      <c r="F40" s="78">
        <f>IF(Rate=FALSE,IF(ISERROR(A40),NA(),FV(Inf_Rate,A40,,-FP)),PMT((1+C40)/(1+$D$19)-1,IF(ann_paid=TRUE,$D$8-A40,$D$8+1-A40),-(H39),,Payment))</f>
        <v>8403.1990007340173</v>
      </c>
      <c r="G40" s="78">
        <f t="shared" ca="1" si="3"/>
        <v>7316.0164593287627</v>
      </c>
      <c r="H40" s="45">
        <f t="shared" ca="1" si="4"/>
        <v>68424.367258570637</v>
      </c>
      <c r="I40" s="78">
        <f ca="1">IF(ISERROR(A40),NA(),SUM($D$31:D40))</f>
        <v>45416.46559400305</v>
      </c>
      <c r="J40" s="46"/>
      <c r="K40" s="46"/>
      <c r="L40" s="46"/>
      <c r="M40" s="46"/>
      <c r="N40" s="45"/>
      <c r="O40" s="45"/>
      <c r="P40" s="45"/>
      <c r="Q40" s="47"/>
      <c r="R40" s="46"/>
      <c r="S40" s="46"/>
      <c r="T40" s="46"/>
    </row>
    <row r="41" spans="1:21" s="43" customFormat="1" ht="18" customHeight="1" x14ac:dyDescent="0.25">
      <c r="A41" s="43">
        <f t="shared" si="1"/>
        <v>10</v>
      </c>
      <c r="B41" s="43">
        <f t="shared" si="2"/>
        <v>75</v>
      </c>
      <c r="C41" s="44">
        <f t="shared" ca="1" si="0"/>
        <v>0.06</v>
      </c>
      <c r="D41" s="45">
        <f ca="1">IF(ISERROR(A41),NA(),IF(ann_paid=TRUE,H40*C41,H40*C41))</f>
        <v>4105.4620355142379</v>
      </c>
      <c r="E41" s="78">
        <f t="shared" ca="1" si="5"/>
        <v>1026.3655088785595</v>
      </c>
      <c r="F41" s="78">
        <f>IF(Rate=FALSE,IF(ISERROR(A41),NA(),FV(Inf_Rate,A41,,-FP)),PMT((1+C41)/(1+$D$19)-1,IF(ann_paid=TRUE,$D$8-A41,$D$8+1-A41),-(H40),,Payment))</f>
        <v>8571.2629807486974</v>
      </c>
      <c r="G41" s="78">
        <f t="shared" ca="1" si="3"/>
        <v>7544.8974718701375</v>
      </c>
      <c r="H41" s="45">
        <f t="shared" ca="1" si="4"/>
        <v>63958.566313336181</v>
      </c>
      <c r="I41" s="78">
        <f ca="1">IF(ISERROR(A41),NA(),SUM($D$31:D41))</f>
        <v>49521.927629517289</v>
      </c>
      <c r="J41" s="46"/>
      <c r="K41" s="46"/>
      <c r="L41" s="46"/>
      <c r="M41" s="46"/>
      <c r="N41" s="45"/>
      <c r="O41" s="45"/>
      <c r="P41" s="45"/>
      <c r="Q41" s="47"/>
      <c r="R41" s="46"/>
      <c r="S41" s="46"/>
      <c r="T41" s="46"/>
    </row>
    <row r="42" spans="1:21" s="43" customFormat="1" ht="18" customHeight="1" x14ac:dyDescent="0.25">
      <c r="A42" s="43">
        <f t="shared" si="1"/>
        <v>11</v>
      </c>
      <c r="B42" s="43">
        <f t="shared" si="2"/>
        <v>76</v>
      </c>
      <c r="C42" s="44">
        <f t="shared" ca="1" si="0"/>
        <v>0.06</v>
      </c>
      <c r="D42" s="45">
        <f ca="1">IF(ISERROR(A42),NA(),IF(ann_paid=TRUE,H41*C42,H41*C42))</f>
        <v>3837.5139788001707</v>
      </c>
      <c r="E42" s="78">
        <f t="shared" ca="1" si="5"/>
        <v>959.37849470004267</v>
      </c>
      <c r="F42" s="78">
        <f>IF(Rate=FALSE,IF(ISERROR(A42),NA(),FV(Inf_Rate,A42,,-FP)),PMT((1+C42)/(1+$D$19)-1,IF(ann_paid=TRUE,$D$8-A42,$D$8+1-A42),-(H41),,Payment))</f>
        <v>8742.68824036367</v>
      </c>
      <c r="G42" s="78">
        <f t="shared" ca="1" si="3"/>
        <v>7783.3097456636278</v>
      </c>
      <c r="H42" s="45">
        <f t="shared" ca="1" si="4"/>
        <v>59053.39205177268</v>
      </c>
      <c r="I42" s="78">
        <f ca="1">IF(ISERROR(A42),NA(),SUM($D$31:D42))</f>
        <v>53359.441608317458</v>
      </c>
      <c r="J42" s="46"/>
      <c r="K42" s="46"/>
      <c r="L42" s="46"/>
      <c r="M42" s="46"/>
      <c r="N42" s="45"/>
      <c r="O42" s="45"/>
      <c r="P42" s="45"/>
      <c r="Q42" s="47"/>
      <c r="R42" s="46"/>
      <c r="S42" s="46"/>
      <c r="T42" s="46"/>
    </row>
    <row r="43" spans="1:21" s="43" customFormat="1" ht="18" customHeight="1" x14ac:dyDescent="0.25">
      <c r="A43" s="43">
        <f t="shared" si="1"/>
        <v>12</v>
      </c>
      <c r="B43" s="43">
        <f t="shared" si="2"/>
        <v>77</v>
      </c>
      <c r="C43" s="44">
        <f t="shared" ca="1" si="0"/>
        <v>0.06</v>
      </c>
      <c r="D43" s="45">
        <f ca="1">IF(ISERROR(A43),NA(),IF(ann_paid=TRUE,H42*C43,H42*C43))</f>
        <v>3543.2035231063605</v>
      </c>
      <c r="E43" s="78">
        <f t="shared" ca="1" si="5"/>
        <v>885.80088077659013</v>
      </c>
      <c r="F43" s="78">
        <f>IF(Rate=FALSE,IF(ISERROR(A43),NA(),FV(Inf_Rate,A43,,-FP)),PMT((1+C43)/(1+$D$19)-1,IF(ann_paid=TRUE,$D$8-A43,$D$8+1-A43),-(H42),,Payment))</f>
        <v>8917.5420051709443</v>
      </c>
      <c r="G43" s="78">
        <f t="shared" ca="1" si="3"/>
        <v>8031.7411243943543</v>
      </c>
      <c r="H43" s="45">
        <f t="shared" ca="1" si="4"/>
        <v>53679.0535697081</v>
      </c>
      <c r="I43" s="78">
        <f ca="1">IF(ISERROR(A43),NA(),SUM($D$31:D43))</f>
        <v>56902.645131423822</v>
      </c>
      <c r="J43" s="46"/>
      <c r="K43" s="46"/>
      <c r="L43" s="46"/>
      <c r="M43" s="46"/>
      <c r="N43" s="45"/>
      <c r="O43" s="45"/>
      <c r="P43" s="45"/>
      <c r="Q43" s="47"/>
      <c r="R43" s="46"/>
      <c r="S43" s="46"/>
      <c r="T43" s="46"/>
    </row>
    <row r="44" spans="1:21" s="43" customFormat="1" ht="18" customHeight="1" x14ac:dyDescent="0.25">
      <c r="A44" s="43">
        <f t="shared" si="1"/>
        <v>13</v>
      </c>
      <c r="B44" s="43">
        <f t="shared" si="2"/>
        <v>78</v>
      </c>
      <c r="C44" s="44">
        <f t="shared" ca="1" si="0"/>
        <v>0.06</v>
      </c>
      <c r="D44" s="45">
        <f ca="1">IF(ISERROR(A44),NA(),IF(ann_paid=TRUE,H43*C44,H43*C44))</f>
        <v>3220.7432141824856</v>
      </c>
      <c r="E44" s="78">
        <f t="shared" ca="1" si="5"/>
        <v>805.18580354562141</v>
      </c>
      <c r="F44" s="78">
        <f>IF(Rate=FALSE,IF(ISERROR(A44),NA(),FV(Inf_Rate,A44,,-FP)),PMT((1+C44)/(1+$D$19)-1,IF(ann_paid=TRUE,$D$8-A44,$D$8+1-A44),-(H43),,Payment))</f>
        <v>9095.8928452743639</v>
      </c>
      <c r="G44" s="78">
        <f t="shared" ca="1" si="3"/>
        <v>8290.7070417287432</v>
      </c>
      <c r="H44" s="45">
        <f t="shared" ca="1" si="4"/>
        <v>47803.903938616219</v>
      </c>
      <c r="I44" s="78">
        <f ca="1">IF(ISERROR(A44),NA(),SUM($D$31:D44))</f>
        <v>60123.388345606305</v>
      </c>
      <c r="J44" s="46"/>
      <c r="K44" s="46"/>
      <c r="L44" s="46"/>
      <c r="M44" s="46"/>
      <c r="N44" s="45"/>
      <c r="O44" s="45"/>
      <c r="P44" s="45"/>
      <c r="Q44" s="47"/>
      <c r="R44" s="46"/>
      <c r="S44" s="46"/>
      <c r="T44" s="46"/>
    </row>
    <row r="45" spans="1:21" s="43" customFormat="1" ht="18" customHeight="1" x14ac:dyDescent="0.25">
      <c r="A45" s="43">
        <f t="shared" si="1"/>
        <v>14</v>
      </c>
      <c r="B45" s="43">
        <f t="shared" si="2"/>
        <v>79</v>
      </c>
      <c r="C45" s="44">
        <f t="shared" ca="1" si="0"/>
        <v>0.06</v>
      </c>
      <c r="D45" s="45">
        <f ca="1">IF(ISERROR(A45),NA(),IF(ann_paid=TRUE,H44*C45,H44*C45))</f>
        <v>2868.2342363169728</v>
      </c>
      <c r="E45" s="78">
        <f t="shared" ca="1" si="5"/>
        <v>717.0585590792432</v>
      </c>
      <c r="F45" s="78">
        <f>IF(Rate=FALSE,IF(ISERROR(A45),NA(),FV(Inf_Rate,A45,,-FP)),PMT((1+C45)/(1+$D$19)-1,IF(ann_paid=TRUE,$D$8-A45,$D$8+1-A45),-(H44),,Payment))</f>
        <v>9277.8107021798514</v>
      </c>
      <c r="G45" s="78">
        <f t="shared" ca="1" si="3"/>
        <v>8560.752143100608</v>
      </c>
      <c r="H45" s="45">
        <f t="shared" ca="1" si="4"/>
        <v>41394.327472753343</v>
      </c>
      <c r="I45" s="78">
        <f ca="1">IF(ISERROR(A45),NA(),SUM($D$31:D45))</f>
        <v>62991.622581923279</v>
      </c>
      <c r="J45" s="46"/>
      <c r="K45" s="46"/>
      <c r="L45" s="46"/>
      <c r="M45" s="46"/>
      <c r="N45" s="45"/>
      <c r="O45" s="45"/>
      <c r="P45" s="45"/>
      <c r="Q45" s="47"/>
      <c r="R45" s="46"/>
      <c r="S45" s="46"/>
      <c r="T45" s="46"/>
    </row>
    <row r="46" spans="1:21" s="43" customFormat="1" ht="18" customHeight="1" x14ac:dyDescent="0.25">
      <c r="A46" s="43">
        <f t="shared" si="1"/>
        <v>15</v>
      </c>
      <c r="B46" s="43">
        <f t="shared" si="2"/>
        <v>80</v>
      </c>
      <c r="C46" s="44">
        <f t="shared" ca="1" si="0"/>
        <v>0.06</v>
      </c>
      <c r="D46" s="45">
        <f ca="1">IF(ISERROR(A46),NA(),IF(ann_paid=TRUE,H45*C46,H45*C46))</f>
        <v>2483.6596483652006</v>
      </c>
      <c r="E46" s="78">
        <f t="shared" ca="1" si="5"/>
        <v>620.91491209130015</v>
      </c>
      <c r="F46" s="78">
        <f>IF(Rate=FALSE,IF(ISERROR(A46),NA(),FV(Inf_Rate,A46,,-FP)),PMT((1+C46)/(1+$D$19)-1,IF(ann_paid=TRUE,$D$8-A46,$D$8+1-A46),-(H45),,Payment))</f>
        <v>9463.3669162234455</v>
      </c>
      <c r="G46" s="78">
        <f t="shared" ca="1" si="3"/>
        <v>8842.4520041321448</v>
      </c>
      <c r="H46" s="45">
        <f t="shared" ca="1" si="4"/>
        <v>34414.620204895102</v>
      </c>
      <c r="I46" s="78">
        <f ca="1">IF(ISERROR(A46),NA(),SUM($D$31:D46))</f>
        <v>65475.282230288482</v>
      </c>
      <c r="J46" s="46"/>
      <c r="K46" s="46"/>
      <c r="L46" s="46"/>
      <c r="M46" s="46"/>
      <c r="N46" s="45"/>
      <c r="O46" s="45"/>
      <c r="P46" s="45"/>
      <c r="Q46" s="47"/>
      <c r="R46" s="46"/>
      <c r="S46" s="46"/>
      <c r="T46" s="46"/>
    </row>
    <row r="47" spans="1:21" s="43" customFormat="1" ht="18" customHeight="1" x14ac:dyDescent="0.25">
      <c r="A47" s="43">
        <f t="shared" si="1"/>
        <v>16</v>
      </c>
      <c r="B47" s="43">
        <f t="shared" si="2"/>
        <v>81</v>
      </c>
      <c r="C47" s="44">
        <f t="shared" ca="1" si="0"/>
        <v>0.06</v>
      </c>
      <c r="D47" s="45">
        <f ca="1">IF(ISERROR(A47),NA(),IF(ann_paid=TRUE,H46*C47,H46*C47))</f>
        <v>2064.8772122937062</v>
      </c>
      <c r="E47" s="78">
        <f t="shared" ca="1" si="5"/>
        <v>516.21930307342654</v>
      </c>
      <c r="F47" s="78">
        <f>IF(Rate=FALSE,IF(ISERROR(A47),NA(),FV(Inf_Rate,A47,,-FP)),PMT((1+C47)/(1+$D$19)-1,IF(ann_paid=TRUE,$D$8-A47,$D$8+1-A47),-(H46),,Payment))</f>
        <v>9652.6342545479165</v>
      </c>
      <c r="G47" s="78">
        <f t="shared" ca="1" si="3"/>
        <v>9136.4149514744895</v>
      </c>
      <c r="H47" s="45">
        <f t="shared" ca="1" si="4"/>
        <v>26826.863162640893</v>
      </c>
      <c r="I47" s="78">
        <f ca="1">IF(ISERROR(A47),NA(),SUM($D$31:D47))</f>
        <v>67540.159442582182</v>
      </c>
      <c r="J47" s="46"/>
      <c r="K47" s="46"/>
      <c r="L47" s="46"/>
      <c r="M47" s="46"/>
      <c r="N47" s="45"/>
      <c r="O47" s="45"/>
      <c r="P47" s="45"/>
      <c r="Q47" s="47"/>
    </row>
    <row r="48" spans="1:21" s="43" customFormat="1" ht="18" customHeight="1" x14ac:dyDescent="0.25">
      <c r="A48" s="43">
        <f t="shared" si="1"/>
        <v>17</v>
      </c>
      <c r="B48" s="43">
        <f t="shared" si="2"/>
        <v>82</v>
      </c>
      <c r="C48" s="44">
        <f t="shared" ca="1" si="0"/>
        <v>0.06</v>
      </c>
      <c r="D48" s="45">
        <f ca="1">IF(ISERROR(A48),NA(),IF(ann_paid=TRUE,H47*C48,H47*C48))</f>
        <v>1609.6117897584536</v>
      </c>
      <c r="E48" s="78">
        <f t="shared" ca="1" si="5"/>
        <v>402.4029474396134</v>
      </c>
      <c r="F48" s="78">
        <f>IF(Rate=FALSE,IF(ISERROR(A48),NA(),FV(Inf_Rate,A48,,-FP)),PMT((1+C48)/(1+$D$19)-1,IF(ann_paid=TRUE,$D$8-A48,$D$8+1-A48),-(H47),,Payment))</f>
        <v>9845.6869396388756</v>
      </c>
      <c r="G48" s="78">
        <f t="shared" ca="1" si="3"/>
        <v>9443.2839921992618</v>
      </c>
      <c r="H48" s="45">
        <f t="shared" ca="1" si="4"/>
        <v>18590.788012760469</v>
      </c>
      <c r="I48" s="78">
        <f ca="1">IF(ISERROR(A48),NA(),SUM($D$31:D48))</f>
        <v>69149.77123234063</v>
      </c>
      <c r="J48" s="46"/>
      <c r="K48" s="46"/>
      <c r="L48" s="46"/>
      <c r="M48" s="46"/>
      <c r="N48" s="45"/>
      <c r="O48" s="45"/>
      <c r="P48" s="45"/>
      <c r="Q48" s="47"/>
    </row>
    <row r="49" spans="1:17" s="43" customFormat="1" ht="18" customHeight="1" x14ac:dyDescent="0.25">
      <c r="A49" s="43">
        <f t="shared" si="1"/>
        <v>18</v>
      </c>
      <c r="B49" s="43">
        <f t="shared" si="2"/>
        <v>83</v>
      </c>
      <c r="C49" s="44">
        <f t="shared" ca="1" si="0"/>
        <v>0.06</v>
      </c>
      <c r="D49" s="45">
        <f ca="1">IF(ISERROR(A49),NA(),IF(ann_paid=TRUE,H48*C49,H48*C49))</f>
        <v>1115.4472807656282</v>
      </c>
      <c r="E49" s="78">
        <f t="shared" ca="1" si="5"/>
        <v>278.86182019140705</v>
      </c>
      <c r="F49" s="78">
        <f>IF(Rate=FALSE,IF(ISERROR(A49),NA(),FV(Inf_Rate,A49,,-FP)),PMT((1+C49)/(1+$D$19)-1,IF(ann_paid=TRUE,$D$8-A49,$D$8+1-A49),-(H48),,Payment))</f>
        <v>10042.600678431652</v>
      </c>
      <c r="G49" s="78">
        <f t="shared" ca="1" si="3"/>
        <v>9763.7388582402455</v>
      </c>
      <c r="H49" s="45">
        <f t="shared" ca="1" si="4"/>
        <v>9663.6346150944446</v>
      </c>
      <c r="I49" s="78">
        <f ca="1">IF(ISERROR(A49),NA(),SUM($D$31:D49))</f>
        <v>70265.218513106258</v>
      </c>
      <c r="J49" s="46"/>
      <c r="K49" s="46"/>
      <c r="L49" s="46"/>
      <c r="M49" s="46"/>
      <c r="N49" s="45"/>
      <c r="O49" s="45"/>
      <c r="P49" s="45"/>
      <c r="Q49" s="47"/>
    </row>
    <row r="50" spans="1:17" s="43" customFormat="1" ht="18" customHeight="1" x14ac:dyDescent="0.25">
      <c r="A50" s="43">
        <f t="shared" si="1"/>
        <v>19</v>
      </c>
      <c r="B50" s="43">
        <f t="shared" si="2"/>
        <v>84</v>
      </c>
      <c r="C50" s="44">
        <f t="shared" ca="1" si="0"/>
        <v>0.06</v>
      </c>
      <c r="D50" s="45">
        <f ca="1">IF(ISERROR(A50),NA(),IF(ann_paid=TRUE,H49*C50,H49*C50))</f>
        <v>579.81807690566666</v>
      </c>
      <c r="E50" s="78">
        <f t="shared" ca="1" si="5"/>
        <v>144.95451922641666</v>
      </c>
      <c r="F50" s="78">
        <f>IF(Rate=FALSE,IF(ISERROR(A50),NA(),FV(Inf_Rate,A50,,-FP)),PMT((1+C50)/(1+$D$19)-1,IF(ann_paid=TRUE,$D$8-A50,$D$8+1-A50),-(H49),,Payment))</f>
        <v>10243.452692000285</v>
      </c>
      <c r="G50" s="78">
        <f t="shared" ca="1" si="3"/>
        <v>10098.498172773869</v>
      </c>
      <c r="H50" s="45">
        <f t="shared" ca="1" si="4"/>
        <v>1.7280399333685637E-10</v>
      </c>
      <c r="I50" s="78">
        <f ca="1">IF(ISERROR(A50),NA(),SUM($D$31:D50))</f>
        <v>70845.036590011921</v>
      </c>
      <c r="J50" s="46"/>
      <c r="K50" s="46"/>
      <c r="L50" s="46"/>
      <c r="M50" s="46"/>
      <c r="N50" s="45"/>
      <c r="O50" s="45"/>
      <c r="P50" s="45"/>
      <c r="Q50" s="47"/>
    </row>
    <row r="51" spans="1:17" s="43" customFormat="1" ht="18" customHeight="1" x14ac:dyDescent="0.25">
      <c r="A51" s="43" t="e">
        <f t="shared" si="1"/>
        <v>#N/A</v>
      </c>
      <c r="B51" s="43" t="e">
        <f t="shared" si="2"/>
        <v>#N/A</v>
      </c>
      <c r="C51" s="44" t="e">
        <f t="shared" ca="1" si="0"/>
        <v>#N/A</v>
      </c>
      <c r="D51" s="45" t="e">
        <f>IF(ISERROR(A51),NA(),IF(ann_paid=TRUE,H50*C51,H50*C51))</f>
        <v>#N/A</v>
      </c>
      <c r="E51" s="78" t="e">
        <f t="shared" si="5"/>
        <v>#N/A</v>
      </c>
      <c r="F51" s="78" t="e">
        <f>IF(Rate=FALSE,IF(ISERROR(A51),NA(),FV(Inf_Rate,A51,,-FP)),PMT((1+C51)/(1+$D$19)-1,IF(ann_paid=TRUE,$D$8-A51,$D$8+1-A51),-(H50),,Payment))</f>
        <v>#N/A</v>
      </c>
      <c r="G51" s="78" t="e">
        <f t="shared" si="3"/>
        <v>#N/A</v>
      </c>
      <c r="H51" s="45" t="e">
        <f t="shared" si="4"/>
        <v>#N/A</v>
      </c>
      <c r="I51" s="78" t="e">
        <f>IF(ISERROR(A51),NA(),SUM($D$31:D51))</f>
        <v>#N/A</v>
      </c>
      <c r="J51" s="46"/>
      <c r="K51" s="46"/>
      <c r="L51" s="46"/>
      <c r="M51" s="46"/>
      <c r="N51" s="45"/>
      <c r="O51" s="45"/>
      <c r="P51" s="45"/>
      <c r="Q51" s="47"/>
    </row>
    <row r="52" spans="1:17" s="43" customFormat="1" ht="18" customHeight="1" x14ac:dyDescent="0.25">
      <c r="A52" s="43" t="e">
        <f t="shared" si="1"/>
        <v>#N/A</v>
      </c>
      <c r="B52" s="43" t="e">
        <f t="shared" si="2"/>
        <v>#N/A</v>
      </c>
      <c r="C52" s="44" t="e">
        <f t="shared" ca="1" si="0"/>
        <v>#N/A</v>
      </c>
      <c r="D52" s="45" t="e">
        <f>IF(ISERROR(A52),NA(),IF(ann_paid=TRUE,H51*C52,H51*C52))</f>
        <v>#N/A</v>
      </c>
      <c r="E52" s="78" t="e">
        <f t="shared" si="5"/>
        <v>#N/A</v>
      </c>
      <c r="F52" s="78" t="e">
        <f>IF(Rate=FALSE,IF(ISERROR(A52),NA(),FV(Inf_Rate,A52,,-FP)),PMT((1+C52)/(1+$D$19)-1,IF(ann_paid=TRUE,$D$8-A52,$D$8+1-A52),-(H51),,Payment))</f>
        <v>#N/A</v>
      </c>
      <c r="G52" s="78" t="e">
        <f t="shared" si="3"/>
        <v>#N/A</v>
      </c>
      <c r="H52" s="45" t="e">
        <f t="shared" si="4"/>
        <v>#N/A</v>
      </c>
      <c r="I52" s="78" t="e">
        <f>IF(ISERROR(A52),NA(),SUM($D$31:D52))</f>
        <v>#N/A</v>
      </c>
      <c r="J52" s="46"/>
      <c r="K52" s="46"/>
      <c r="L52" s="46"/>
      <c r="M52" s="46"/>
      <c r="N52" s="45"/>
      <c r="O52" s="45"/>
      <c r="P52" s="45"/>
      <c r="Q52" s="47"/>
    </row>
    <row r="53" spans="1:17" s="43" customFormat="1" ht="18" customHeight="1" x14ac:dyDescent="0.25">
      <c r="A53" s="43" t="e">
        <f t="shared" si="1"/>
        <v>#N/A</v>
      </c>
      <c r="B53" s="43" t="e">
        <f t="shared" si="2"/>
        <v>#N/A</v>
      </c>
      <c r="C53" s="44" t="e">
        <f t="shared" ca="1" si="0"/>
        <v>#N/A</v>
      </c>
      <c r="D53" s="45" t="e">
        <f>IF(ISERROR(A53),NA(),IF(ann_paid=TRUE,H52*C53,H52*C53))</f>
        <v>#N/A</v>
      </c>
      <c r="E53" s="78" t="e">
        <f t="shared" si="5"/>
        <v>#N/A</v>
      </c>
      <c r="F53" s="78" t="e">
        <f>IF(Rate=FALSE,IF(ISERROR(A53),NA(),FV(Inf_Rate,A53,,-FP)),PMT((1+C53)/(1+$D$19)-1,IF(ann_paid=TRUE,$D$8-A53,$D$8+1-A53),-(H52),,Payment))</f>
        <v>#N/A</v>
      </c>
      <c r="G53" s="78" t="e">
        <f t="shared" si="3"/>
        <v>#N/A</v>
      </c>
      <c r="H53" s="45" t="e">
        <f t="shared" si="4"/>
        <v>#N/A</v>
      </c>
      <c r="I53" s="78" t="e">
        <f>IF(ISERROR(A53),NA(),SUM($D$31:D53))</f>
        <v>#N/A</v>
      </c>
      <c r="J53" s="46"/>
      <c r="K53" s="46"/>
      <c r="L53" s="46"/>
      <c r="M53" s="46"/>
      <c r="N53" s="45"/>
      <c r="O53" s="45"/>
      <c r="P53" s="45"/>
      <c r="Q53" s="47"/>
    </row>
    <row r="54" spans="1:17" s="43" customFormat="1" ht="18" customHeight="1" x14ac:dyDescent="0.25">
      <c r="A54" s="43" t="e">
        <f t="shared" si="1"/>
        <v>#N/A</v>
      </c>
      <c r="B54" s="43" t="e">
        <f t="shared" si="2"/>
        <v>#N/A</v>
      </c>
      <c r="C54" s="44" t="e">
        <f t="shared" ca="1" si="0"/>
        <v>#N/A</v>
      </c>
      <c r="D54" s="45" t="e">
        <f>IF(ISERROR(A54),NA(),IF(ann_paid=TRUE,H53*C54,H53*C54))</f>
        <v>#N/A</v>
      </c>
      <c r="E54" s="78" t="e">
        <f t="shared" si="5"/>
        <v>#N/A</v>
      </c>
      <c r="F54" s="78" t="e">
        <f>IF(Rate=FALSE,IF(ISERROR(A54),NA(),FV(Inf_Rate,A54,,-FP)),PMT((1+C54)/(1+$D$19)-1,IF(ann_paid=TRUE,$D$8-A54,$D$8+1-A54),-(H53),,Payment))</f>
        <v>#N/A</v>
      </c>
      <c r="G54" s="78" t="e">
        <f t="shared" si="3"/>
        <v>#N/A</v>
      </c>
      <c r="H54" s="45" t="e">
        <f t="shared" si="4"/>
        <v>#N/A</v>
      </c>
      <c r="I54" s="78" t="e">
        <f>IF(ISERROR(A54),NA(),SUM($D$31:D54))</f>
        <v>#N/A</v>
      </c>
      <c r="J54" s="46"/>
      <c r="K54" s="46"/>
      <c r="L54" s="46"/>
      <c r="M54" s="46"/>
      <c r="N54" s="45"/>
      <c r="O54" s="45"/>
      <c r="P54" s="45"/>
      <c r="Q54" s="47"/>
    </row>
    <row r="55" spans="1:17" s="43" customFormat="1" ht="18" customHeight="1" x14ac:dyDescent="0.25">
      <c r="A55" s="43" t="e">
        <f t="shared" si="1"/>
        <v>#N/A</v>
      </c>
      <c r="B55" s="43" t="e">
        <f t="shared" si="2"/>
        <v>#N/A</v>
      </c>
      <c r="C55" s="44" t="e">
        <f t="shared" ca="1" si="0"/>
        <v>#N/A</v>
      </c>
      <c r="D55" s="45" t="e">
        <f>IF(ISERROR(A55),NA(),IF(ann_paid=TRUE,H54*C55,H54*C55))</f>
        <v>#N/A</v>
      </c>
      <c r="E55" s="78" t="e">
        <f t="shared" si="5"/>
        <v>#N/A</v>
      </c>
      <c r="F55" s="78" t="e">
        <f>IF(Rate=FALSE,IF(ISERROR(A55),NA(),FV(Inf_Rate,A55,,-FP)),PMT((1+C55)/(1+$D$19)-1,IF(ann_paid=TRUE,$D$8-A55,$D$8+1-A55),-(H54),,Payment))</f>
        <v>#N/A</v>
      </c>
      <c r="G55" s="78" t="e">
        <f t="shared" si="3"/>
        <v>#N/A</v>
      </c>
      <c r="H55" s="45" t="e">
        <f t="shared" si="4"/>
        <v>#N/A</v>
      </c>
      <c r="I55" s="78" t="e">
        <f>IF(ISERROR(A55),NA(),SUM($D$31:D55))</f>
        <v>#N/A</v>
      </c>
      <c r="J55" s="46"/>
      <c r="K55" s="46"/>
      <c r="L55" s="46"/>
      <c r="M55" s="46"/>
      <c r="N55" s="45"/>
      <c r="O55" s="45"/>
      <c r="P55" s="45"/>
      <c r="Q55" s="47"/>
    </row>
    <row r="56" spans="1:17" s="43" customFormat="1" ht="18" customHeight="1" x14ac:dyDescent="0.25">
      <c r="A56" s="43" t="e">
        <f t="shared" si="1"/>
        <v>#N/A</v>
      </c>
      <c r="B56" s="43" t="e">
        <f t="shared" si="2"/>
        <v>#N/A</v>
      </c>
      <c r="C56" s="44" t="e">
        <f t="shared" ca="1" si="0"/>
        <v>#N/A</v>
      </c>
      <c r="D56" s="45" t="e">
        <f>IF(ISERROR(A56),NA(),IF(ann_paid=TRUE,H55*C56,H55*C56))</f>
        <v>#N/A</v>
      </c>
      <c r="E56" s="78" t="e">
        <f t="shared" si="5"/>
        <v>#N/A</v>
      </c>
      <c r="F56" s="78" t="e">
        <f>IF(Rate=FALSE,IF(ISERROR(A56),NA(),FV(Inf_Rate,A56,,-FP)),PMT((1+C56)/(1+$D$19)-1,IF(ann_paid=TRUE,$D$8-A56,$D$8+1-A56),-(H55),,Payment))</f>
        <v>#N/A</v>
      </c>
      <c r="G56" s="78" t="e">
        <f t="shared" si="3"/>
        <v>#N/A</v>
      </c>
      <c r="H56" s="45" t="e">
        <f t="shared" si="4"/>
        <v>#N/A</v>
      </c>
      <c r="I56" s="78" t="e">
        <f>IF(ISERROR(A56),NA(),SUM($D$31:D56))</f>
        <v>#N/A</v>
      </c>
      <c r="J56" s="46"/>
      <c r="K56" s="46"/>
      <c r="L56" s="46"/>
      <c r="M56" s="46"/>
      <c r="N56" s="45"/>
      <c r="O56" s="45"/>
      <c r="P56" s="45"/>
      <c r="Q56" s="47"/>
    </row>
    <row r="57" spans="1:17" s="43" customFormat="1" ht="18" customHeight="1" x14ac:dyDescent="0.25">
      <c r="A57" s="43" t="e">
        <f t="shared" si="1"/>
        <v>#N/A</v>
      </c>
      <c r="B57" s="43" t="e">
        <f t="shared" si="2"/>
        <v>#N/A</v>
      </c>
      <c r="C57" s="44" t="e">
        <f t="shared" ca="1" si="0"/>
        <v>#N/A</v>
      </c>
      <c r="D57" s="45" t="e">
        <f>IF(ISERROR(A57),NA(),IF(ann_paid=TRUE,H56*C57,H56*C57))</f>
        <v>#N/A</v>
      </c>
      <c r="E57" s="78" t="e">
        <f t="shared" si="5"/>
        <v>#N/A</v>
      </c>
      <c r="F57" s="78" t="e">
        <f>IF(Rate=FALSE,IF(ISERROR(A57),NA(),FV(Inf_Rate,A57,,-FP)),PMT((1+C57)/(1+$D$19)-1,IF(ann_paid=TRUE,$D$8-A57,$D$8+1-A57),-(H56),,Payment))</f>
        <v>#N/A</v>
      </c>
      <c r="G57" s="78" t="e">
        <f t="shared" si="3"/>
        <v>#N/A</v>
      </c>
      <c r="H57" s="45" t="e">
        <f t="shared" si="4"/>
        <v>#N/A</v>
      </c>
      <c r="I57" s="78" t="e">
        <f>IF(ISERROR(A57),NA(),SUM($D$31:D57))</f>
        <v>#N/A</v>
      </c>
      <c r="L57" s="46"/>
      <c r="N57" s="45"/>
      <c r="O57" s="45"/>
      <c r="P57" s="45"/>
      <c r="Q57" s="47"/>
    </row>
    <row r="58" spans="1:17" s="43" customFormat="1" ht="18" customHeight="1" x14ac:dyDescent="0.25">
      <c r="A58" s="43" t="e">
        <f t="shared" si="1"/>
        <v>#N/A</v>
      </c>
      <c r="B58" s="43" t="e">
        <f t="shared" si="2"/>
        <v>#N/A</v>
      </c>
      <c r="C58" s="44" t="e">
        <f t="shared" ca="1" si="0"/>
        <v>#N/A</v>
      </c>
      <c r="D58" s="45" t="e">
        <f>IF(ISERROR(A58),NA(),IF(ann_paid=TRUE,H57*C58,H57*C58))</f>
        <v>#N/A</v>
      </c>
      <c r="E58" s="78" t="e">
        <f t="shared" si="5"/>
        <v>#N/A</v>
      </c>
      <c r="F58" s="78" t="e">
        <f>IF(Rate=FALSE,IF(ISERROR(A58),NA(),FV(Inf_Rate,A58,,-FP)),PMT((1+C58)/(1+$D$19)-1,IF(ann_paid=TRUE,$D$8-A58,$D$8+1-A58),-(H57),,Payment))</f>
        <v>#N/A</v>
      </c>
      <c r="G58" s="78" t="e">
        <f t="shared" si="3"/>
        <v>#N/A</v>
      </c>
      <c r="H58" s="45" t="e">
        <f t="shared" si="4"/>
        <v>#N/A</v>
      </c>
      <c r="I58" s="78" t="e">
        <f>IF(ISERROR(A58),NA(),SUM($D$31:D58))</f>
        <v>#N/A</v>
      </c>
      <c r="L58" s="46"/>
      <c r="N58" s="45"/>
      <c r="P58" s="45"/>
      <c r="Q58" s="47"/>
    </row>
    <row r="59" spans="1:17" s="43" customFormat="1" ht="18" customHeight="1" x14ac:dyDescent="0.25">
      <c r="A59" s="43" t="e">
        <f t="shared" si="1"/>
        <v>#N/A</v>
      </c>
      <c r="B59" s="43" t="e">
        <f t="shared" si="2"/>
        <v>#N/A</v>
      </c>
      <c r="C59" s="44" t="e">
        <f t="shared" ca="1" si="0"/>
        <v>#N/A</v>
      </c>
      <c r="D59" s="45" t="e">
        <f>IF(ISERROR(A59),NA(),IF(ann_paid=TRUE,H58*C59,H58*C59))</f>
        <v>#N/A</v>
      </c>
      <c r="E59" s="78" t="e">
        <f t="shared" si="5"/>
        <v>#N/A</v>
      </c>
      <c r="F59" s="78" t="e">
        <f>IF(Rate=FALSE,IF(ISERROR(A59),NA(),FV(Inf_Rate,A59,,-FP)),PMT((1+C59)/(1+$D$19)-1,IF(ann_paid=TRUE,$D$8-A59,$D$8+1-A59),-(H58),,Payment))</f>
        <v>#N/A</v>
      </c>
      <c r="G59" s="78" t="e">
        <f t="shared" si="3"/>
        <v>#N/A</v>
      </c>
      <c r="H59" s="45" t="e">
        <f t="shared" si="4"/>
        <v>#N/A</v>
      </c>
      <c r="I59" s="78" t="e">
        <f>IF(ISERROR(A59),NA(),SUM($D$31:D59))</f>
        <v>#N/A</v>
      </c>
      <c r="L59" s="46"/>
      <c r="N59" s="45"/>
      <c r="P59" s="45"/>
      <c r="Q59" s="47"/>
    </row>
    <row r="60" spans="1:17" s="43" customFormat="1" ht="18" customHeight="1" x14ac:dyDescent="0.25">
      <c r="A60" s="43" t="e">
        <f t="shared" si="1"/>
        <v>#N/A</v>
      </c>
      <c r="B60" s="43" t="e">
        <f t="shared" si="2"/>
        <v>#N/A</v>
      </c>
      <c r="C60" s="44" t="e">
        <f t="shared" ca="1" si="0"/>
        <v>#N/A</v>
      </c>
      <c r="D60" s="45" t="e">
        <f>IF(ISERROR(A60),NA(),IF(ann_paid=TRUE,H59*C60,H59*C60))</f>
        <v>#N/A</v>
      </c>
      <c r="E60" s="78" t="e">
        <f t="shared" si="5"/>
        <v>#N/A</v>
      </c>
      <c r="F60" s="78" t="e">
        <f>IF(Rate=FALSE,IF(ISERROR(A60),NA(),FV(Inf_Rate,A60,,-FP)),PMT((1+C60)/(1+$D$19)-1,IF(ann_paid=TRUE,$D$8-A60,$D$8+1-A60),-(H59),,Payment))</f>
        <v>#N/A</v>
      </c>
      <c r="G60" s="78" t="e">
        <f t="shared" si="3"/>
        <v>#N/A</v>
      </c>
      <c r="H60" s="45" t="e">
        <f t="shared" si="4"/>
        <v>#N/A</v>
      </c>
      <c r="I60" s="78" t="e">
        <f>IF(ISERROR(A60),NA(),SUM($D$31:D60))</f>
        <v>#N/A</v>
      </c>
      <c r="L60" s="46"/>
      <c r="N60" s="45"/>
      <c r="P60" s="45"/>
      <c r="Q60" s="47"/>
    </row>
    <row r="61" spans="1:17" s="43" customFormat="1" ht="18" customHeight="1" x14ac:dyDescent="0.25">
      <c r="A61" s="43" t="e">
        <f t="shared" si="1"/>
        <v>#N/A</v>
      </c>
      <c r="B61" s="43" t="e">
        <f t="shared" si="2"/>
        <v>#N/A</v>
      </c>
      <c r="C61" s="44" t="e">
        <f t="shared" ca="1" si="0"/>
        <v>#N/A</v>
      </c>
      <c r="D61" s="45" t="e">
        <f>IF(ISERROR(A61),NA(),IF(ann_paid=TRUE,H60*C61,H60*C61))</f>
        <v>#N/A</v>
      </c>
      <c r="E61" s="78" t="e">
        <f t="shared" si="5"/>
        <v>#N/A</v>
      </c>
      <c r="F61" s="78" t="e">
        <f>IF(Rate=FALSE,IF(ISERROR(A61),NA(),FV(Inf_Rate,A61,,-FP)),PMT((1+C61)/(1+$D$19)-1,IF(ann_paid=TRUE,$D$8-A61,$D$8+1-A61),-(H60),,Payment))</f>
        <v>#N/A</v>
      </c>
      <c r="G61" s="78" t="e">
        <f t="shared" si="3"/>
        <v>#N/A</v>
      </c>
      <c r="H61" s="45" t="e">
        <f t="shared" si="4"/>
        <v>#N/A</v>
      </c>
      <c r="I61" s="78" t="e">
        <f>IF(ISERROR(A61),NA(),SUM($D$31:D61))</f>
        <v>#N/A</v>
      </c>
      <c r="L61" s="46"/>
      <c r="N61" s="45"/>
      <c r="P61" s="45"/>
      <c r="Q61" s="47"/>
    </row>
    <row r="62" spans="1:17" s="43" customFormat="1" ht="18" customHeight="1" x14ac:dyDescent="0.25">
      <c r="A62" s="43" t="e">
        <f t="shared" si="1"/>
        <v>#N/A</v>
      </c>
      <c r="B62" s="43" t="e">
        <f t="shared" si="2"/>
        <v>#N/A</v>
      </c>
      <c r="C62" s="44" t="e">
        <f t="shared" ca="1" si="0"/>
        <v>#N/A</v>
      </c>
      <c r="D62" s="45" t="e">
        <f>IF(ISERROR(A62),NA(),IF(ann_paid=TRUE,H61*C62,H61*C62))</f>
        <v>#N/A</v>
      </c>
      <c r="E62" s="78" t="e">
        <f t="shared" si="5"/>
        <v>#N/A</v>
      </c>
      <c r="F62" s="78" t="e">
        <f>IF(Rate=FALSE,IF(ISERROR(A62),NA(),FV(Inf_Rate,A62,,-FP)),PMT((1+C62)/(1+$D$19)-1,IF(ann_paid=TRUE,$D$8-A62,$D$8+1-A62),-(H61),,Payment))</f>
        <v>#N/A</v>
      </c>
      <c r="G62" s="78" t="e">
        <f t="shared" si="3"/>
        <v>#N/A</v>
      </c>
      <c r="H62" s="45" t="e">
        <f t="shared" si="4"/>
        <v>#N/A</v>
      </c>
      <c r="I62" s="78" t="e">
        <f>IF(ISERROR(A62),NA(),SUM($D$31:D62))</f>
        <v>#N/A</v>
      </c>
      <c r="L62" s="46"/>
      <c r="N62" s="45"/>
      <c r="P62" s="45"/>
      <c r="Q62" s="47"/>
    </row>
    <row r="63" spans="1:17" s="43" customFormat="1" ht="18" customHeight="1" x14ac:dyDescent="0.25">
      <c r="A63" s="43" t="e">
        <f t="shared" si="1"/>
        <v>#N/A</v>
      </c>
      <c r="B63" s="43" t="e">
        <f t="shared" si="2"/>
        <v>#N/A</v>
      </c>
      <c r="C63" s="44" t="e">
        <f t="shared" ref="C63:C86" ca="1" si="6">IF(ISERROR(A63),NA(),IF(Rate=TRUE,$D$14+RAND()*($D$15-$D$14),$D$10))</f>
        <v>#N/A</v>
      </c>
      <c r="D63" s="45" t="e">
        <f>IF(ISERROR(A63),NA(),IF(ann_paid=TRUE,H62*C63,H62*C63))</f>
        <v>#N/A</v>
      </c>
      <c r="E63" s="78" t="e">
        <f t="shared" si="5"/>
        <v>#N/A</v>
      </c>
      <c r="F63" s="78" t="e">
        <f>IF(Rate=FALSE,IF(ISERROR(A63),NA(),FV(Inf_Rate,A63,,-FP)),PMT((1+C63)/(1+$D$19)-1,IF(ann_paid=TRUE,$D$8-A63,$D$8+1-A63),-(H62),,Payment))</f>
        <v>#N/A</v>
      </c>
      <c r="G63" s="78" t="e">
        <f t="shared" si="3"/>
        <v>#N/A</v>
      </c>
      <c r="H63" s="45" t="e">
        <f t="shared" si="4"/>
        <v>#N/A</v>
      </c>
      <c r="I63" s="78" t="e">
        <f>IF(ISERROR(A63),NA(),SUM($D$31:D63))</f>
        <v>#N/A</v>
      </c>
      <c r="L63" s="46"/>
      <c r="N63" s="45"/>
      <c r="P63" s="45"/>
      <c r="Q63" s="47"/>
    </row>
    <row r="64" spans="1:17" s="43" customFormat="1" ht="18" customHeight="1" x14ac:dyDescent="0.25">
      <c r="A64" s="43" t="e">
        <f t="shared" ref="A64:A86" si="7">IF(ann_paid=TRUE,IF(A63&gt;=$D$8-1,NA(),A63+1),IF(A63&gt;=$D$8,NA(),A63+1))</f>
        <v>#N/A</v>
      </c>
      <c r="B64" s="43" t="e">
        <f t="shared" si="2"/>
        <v>#N/A</v>
      </c>
      <c r="C64" s="44" t="e">
        <f t="shared" ca="1" si="6"/>
        <v>#N/A</v>
      </c>
      <c r="D64" s="45" t="e">
        <f>IF(ISERROR(A64),NA(),IF(ann_paid=TRUE,H63*C64,H63*C64))</f>
        <v>#N/A</v>
      </c>
      <c r="E64" s="78" t="e">
        <f t="shared" si="5"/>
        <v>#N/A</v>
      </c>
      <c r="F64" s="78" t="e">
        <f>IF(Rate=FALSE,IF(ISERROR(A64),NA(),FV(Inf_Rate,A64,,-FP)),PMT((1+C64)/(1+$D$19)-1,IF(ann_paid=TRUE,$D$8-A64,$D$8+1-A64),-(H63),,Payment))</f>
        <v>#N/A</v>
      </c>
      <c r="G64" s="78" t="e">
        <f t="shared" ref="G64:G95" si="8">IF(ISERROR(A64),NA(),F64-E64)</f>
        <v>#N/A</v>
      </c>
      <c r="H64" s="45" t="e">
        <f t="shared" ref="H64:H86" si="9">IF(ISERROR(A64),NA(),IF((H63+D64-F64)&lt;0,-(H63+D64-F64),(H63+D64-F64)))</f>
        <v>#N/A</v>
      </c>
      <c r="I64" s="78" t="e">
        <f>IF(ISERROR(A64),NA(),SUM($D$31:D64))</f>
        <v>#N/A</v>
      </c>
      <c r="L64" s="46"/>
      <c r="N64" s="45"/>
      <c r="P64" s="45"/>
      <c r="Q64" s="47"/>
    </row>
    <row r="65" spans="1:17" s="43" customFormat="1" ht="18" customHeight="1" x14ac:dyDescent="0.25">
      <c r="A65" s="43" t="e">
        <f t="shared" si="7"/>
        <v>#N/A</v>
      </c>
      <c r="B65" s="43" t="e">
        <f t="shared" si="2"/>
        <v>#N/A</v>
      </c>
      <c r="C65" s="44" t="e">
        <f t="shared" ca="1" si="6"/>
        <v>#N/A</v>
      </c>
      <c r="D65" s="45" t="e">
        <f>IF(ISERROR(A65),NA(),IF(ann_paid=TRUE,H64*C65,H64*C65))</f>
        <v>#N/A</v>
      </c>
      <c r="E65" s="78" t="e">
        <f t="shared" si="5"/>
        <v>#N/A</v>
      </c>
      <c r="F65" s="78" t="e">
        <f>IF(Rate=FALSE,IF(ISERROR(A65),NA(),FV(Inf_Rate,A65,,-FP)),PMT((1+C65)/(1+$D$19)-1,IF(ann_paid=TRUE,$D$8-A65,$D$8+1-A65),-(H64),,Payment))</f>
        <v>#N/A</v>
      </c>
      <c r="G65" s="78" t="e">
        <f t="shared" si="8"/>
        <v>#N/A</v>
      </c>
      <c r="H65" s="45" t="e">
        <f t="shared" si="9"/>
        <v>#N/A</v>
      </c>
      <c r="I65" s="78" t="e">
        <f>IF(ISERROR(A65),NA(),SUM($D$31:D65))</f>
        <v>#N/A</v>
      </c>
      <c r="L65" s="46"/>
      <c r="N65" s="45"/>
      <c r="P65" s="45"/>
      <c r="Q65" s="47"/>
    </row>
    <row r="66" spans="1:17" s="43" customFormat="1" ht="18" customHeight="1" x14ac:dyDescent="0.25">
      <c r="A66" s="43" t="e">
        <f t="shared" si="7"/>
        <v>#N/A</v>
      </c>
      <c r="B66" s="43" t="e">
        <f t="shared" si="2"/>
        <v>#N/A</v>
      </c>
      <c r="C66" s="44" t="e">
        <f t="shared" ca="1" si="6"/>
        <v>#N/A</v>
      </c>
      <c r="D66" s="45" t="e">
        <f>IF(ISERROR(A66),NA(),IF(ann_paid=TRUE,H65*C66,H65*C66))</f>
        <v>#N/A</v>
      </c>
      <c r="E66" s="78" t="e">
        <f t="shared" si="5"/>
        <v>#N/A</v>
      </c>
      <c r="F66" s="78" t="e">
        <f>IF(Rate=FALSE,IF(ISERROR(A66),NA(),FV(Inf_Rate,A66,,-FP)),PMT((1+C66)/(1+$D$19)-1,IF(ann_paid=TRUE,$D$8-A66,$D$8+1-A66),-(H65),,Payment))</f>
        <v>#N/A</v>
      </c>
      <c r="G66" s="78" t="e">
        <f t="shared" si="8"/>
        <v>#N/A</v>
      </c>
      <c r="H66" s="45" t="e">
        <f t="shared" si="9"/>
        <v>#N/A</v>
      </c>
      <c r="I66" s="78" t="e">
        <f>IF(ISERROR(A66),NA(),SUM($D$31:D66))</f>
        <v>#N/A</v>
      </c>
      <c r="L66" s="46"/>
      <c r="N66" s="45"/>
      <c r="P66" s="45"/>
      <c r="Q66" s="47"/>
    </row>
    <row r="67" spans="1:17" s="43" customFormat="1" ht="18" customHeight="1" x14ac:dyDescent="0.25">
      <c r="A67" s="43" t="e">
        <f t="shared" si="7"/>
        <v>#N/A</v>
      </c>
      <c r="B67" s="43" t="e">
        <f t="shared" si="2"/>
        <v>#N/A</v>
      </c>
      <c r="C67" s="44" t="e">
        <f t="shared" ca="1" si="6"/>
        <v>#N/A</v>
      </c>
      <c r="D67" s="45" t="e">
        <f>IF(ISERROR(A67),NA(),IF(ann_paid=TRUE,H66*C67,H66*C67))</f>
        <v>#N/A</v>
      </c>
      <c r="E67" s="78" t="e">
        <f t="shared" si="5"/>
        <v>#N/A</v>
      </c>
      <c r="F67" s="78" t="e">
        <f>IF(Rate=FALSE,IF(ISERROR(A67),NA(),FV(Inf_Rate,A67,,-FP)),PMT((1+C67)/(1+$D$19)-1,IF(ann_paid=TRUE,$D$8-A67,$D$8+1-A67),-(H66),,Payment))</f>
        <v>#N/A</v>
      </c>
      <c r="G67" s="78" t="e">
        <f t="shared" si="8"/>
        <v>#N/A</v>
      </c>
      <c r="H67" s="45" t="e">
        <f t="shared" si="9"/>
        <v>#N/A</v>
      </c>
      <c r="I67" s="78" t="e">
        <f>IF(ISERROR(A67),NA(),SUM($D$31:D67))</f>
        <v>#N/A</v>
      </c>
      <c r="L67" s="46"/>
      <c r="N67" s="45"/>
      <c r="P67" s="45"/>
      <c r="Q67" s="47"/>
    </row>
    <row r="68" spans="1:17" s="43" customFormat="1" ht="18" customHeight="1" x14ac:dyDescent="0.25">
      <c r="A68" s="43" t="e">
        <f t="shared" si="7"/>
        <v>#N/A</v>
      </c>
      <c r="B68" s="43" t="e">
        <f t="shared" si="2"/>
        <v>#N/A</v>
      </c>
      <c r="C68" s="44" t="e">
        <f t="shared" ca="1" si="6"/>
        <v>#N/A</v>
      </c>
      <c r="D68" s="45" t="e">
        <f>IF(ISERROR(A68),NA(),IF(ann_paid=TRUE,H67*C68,H67*C68))</f>
        <v>#N/A</v>
      </c>
      <c r="E68" s="78" t="e">
        <f t="shared" si="5"/>
        <v>#N/A</v>
      </c>
      <c r="F68" s="78" t="e">
        <f>IF(Rate=FALSE,IF(ISERROR(A68),NA(),FV(Inf_Rate,A68,,-FP)),PMT((1+C68)/(1+$D$19)-1,IF(ann_paid=TRUE,$D$8-A68,$D$8+1-A68),-(H67),,Payment))</f>
        <v>#N/A</v>
      </c>
      <c r="G68" s="78" t="e">
        <f t="shared" si="8"/>
        <v>#N/A</v>
      </c>
      <c r="H68" s="45" t="e">
        <f t="shared" si="9"/>
        <v>#N/A</v>
      </c>
      <c r="I68" s="78" t="e">
        <f>IF(ISERROR(A68),NA(),SUM($D$31:D68))</f>
        <v>#N/A</v>
      </c>
      <c r="L68" s="46"/>
      <c r="N68" s="45"/>
      <c r="P68" s="45"/>
      <c r="Q68" s="47"/>
    </row>
    <row r="69" spans="1:17" s="43" customFormat="1" ht="18" customHeight="1" x14ac:dyDescent="0.25">
      <c r="A69" s="43" t="e">
        <f t="shared" si="7"/>
        <v>#N/A</v>
      </c>
      <c r="B69" s="43" t="e">
        <f t="shared" si="2"/>
        <v>#N/A</v>
      </c>
      <c r="C69" s="44" t="e">
        <f t="shared" ca="1" si="6"/>
        <v>#N/A</v>
      </c>
      <c r="D69" s="45" t="e">
        <f>IF(ISERROR(A69),NA(),IF(ann_paid=TRUE,H68*C69,H68*C69))</f>
        <v>#N/A</v>
      </c>
      <c r="E69" s="78" t="e">
        <f t="shared" si="5"/>
        <v>#N/A</v>
      </c>
      <c r="F69" s="78" t="e">
        <f>IF(Rate=FALSE,IF(ISERROR(A69),NA(),FV(Inf_Rate,A69,,-FP)),PMT((1+C69)/(1+$D$19)-1,IF(ann_paid=TRUE,$D$8-A69,$D$8+1-A69),-(H68),,Payment))</f>
        <v>#N/A</v>
      </c>
      <c r="G69" s="78" t="e">
        <f t="shared" si="8"/>
        <v>#N/A</v>
      </c>
      <c r="H69" s="45" t="e">
        <f t="shared" si="9"/>
        <v>#N/A</v>
      </c>
      <c r="I69" s="78" t="e">
        <f>IF(ISERROR(A69),NA(),SUM($D$31:D69))</f>
        <v>#N/A</v>
      </c>
      <c r="L69" s="46"/>
      <c r="N69" s="45"/>
      <c r="P69" s="45"/>
      <c r="Q69" s="47"/>
    </row>
    <row r="70" spans="1:17" s="43" customFormat="1" ht="18" customHeight="1" x14ac:dyDescent="0.25">
      <c r="A70" s="43" t="e">
        <f t="shared" si="7"/>
        <v>#N/A</v>
      </c>
      <c r="B70" s="43" t="e">
        <f t="shared" si="2"/>
        <v>#N/A</v>
      </c>
      <c r="C70" s="44" t="e">
        <f t="shared" ca="1" si="6"/>
        <v>#N/A</v>
      </c>
      <c r="D70" s="45" t="e">
        <f>IF(ISERROR(A70),NA(),IF(ann_paid=TRUE,H69*C70,H69*C70))</f>
        <v>#N/A</v>
      </c>
      <c r="E70" s="78" t="e">
        <f t="shared" si="5"/>
        <v>#N/A</v>
      </c>
      <c r="F70" s="78" t="e">
        <f>IF(Rate=FALSE,IF(ISERROR(A70),NA(),FV(Inf_Rate,A70,,-FP)),PMT((1+C70)/(1+$D$19)-1,IF(ann_paid=TRUE,$D$8-A70,$D$8+1-A70),-(H69),,Payment))</f>
        <v>#N/A</v>
      </c>
      <c r="G70" s="78" t="e">
        <f t="shared" si="8"/>
        <v>#N/A</v>
      </c>
      <c r="H70" s="45" t="e">
        <f t="shared" si="9"/>
        <v>#N/A</v>
      </c>
      <c r="I70" s="78" t="e">
        <f>IF(ISERROR(A70),NA(),SUM($D$31:D70))</f>
        <v>#N/A</v>
      </c>
      <c r="L70" s="46"/>
      <c r="N70" s="45"/>
      <c r="P70" s="45"/>
      <c r="Q70" s="47"/>
    </row>
    <row r="71" spans="1:17" s="43" customFormat="1" ht="18" customHeight="1" x14ac:dyDescent="0.25">
      <c r="A71" s="43" t="e">
        <f t="shared" si="7"/>
        <v>#N/A</v>
      </c>
      <c r="B71" s="43" t="e">
        <f t="shared" si="2"/>
        <v>#N/A</v>
      </c>
      <c r="C71" s="44" t="e">
        <f t="shared" ca="1" si="6"/>
        <v>#N/A</v>
      </c>
      <c r="D71" s="45" t="e">
        <f>IF(ISERROR(A71),NA(),IF(ann_paid=TRUE,H70*C71,H70*C71))</f>
        <v>#N/A</v>
      </c>
      <c r="E71" s="78" t="e">
        <f t="shared" si="5"/>
        <v>#N/A</v>
      </c>
      <c r="F71" s="78" t="e">
        <f>IF(Rate=FALSE,IF(ISERROR(A71),NA(),FV(Inf_Rate,A71,,-FP)),PMT((1+C71)/(1+$D$19)-1,IF(ann_paid=TRUE,$D$8-A71,$D$8+1-A71),-(H70),,Payment))</f>
        <v>#N/A</v>
      </c>
      <c r="G71" s="78" t="e">
        <f t="shared" si="8"/>
        <v>#N/A</v>
      </c>
      <c r="H71" s="45" t="e">
        <f t="shared" si="9"/>
        <v>#N/A</v>
      </c>
      <c r="I71" s="78" t="e">
        <f>IF(ISERROR(A71),NA(),SUM($D$31:D71))</f>
        <v>#N/A</v>
      </c>
      <c r="L71" s="46"/>
      <c r="N71" s="45"/>
      <c r="P71" s="45"/>
      <c r="Q71" s="47"/>
    </row>
    <row r="72" spans="1:17" s="43" customFormat="1" ht="18" customHeight="1" x14ac:dyDescent="0.25">
      <c r="A72" s="43" t="e">
        <f t="shared" si="7"/>
        <v>#N/A</v>
      </c>
      <c r="B72" s="43" t="e">
        <f t="shared" si="2"/>
        <v>#N/A</v>
      </c>
      <c r="C72" s="44" t="e">
        <f t="shared" ca="1" si="6"/>
        <v>#N/A</v>
      </c>
      <c r="D72" s="45" t="e">
        <f>IF(ISERROR(A72),NA(),IF(ann_paid=TRUE,H71*C72,H71*C72))</f>
        <v>#N/A</v>
      </c>
      <c r="E72" s="78" t="e">
        <f t="shared" si="5"/>
        <v>#N/A</v>
      </c>
      <c r="F72" s="78" t="e">
        <f>IF(Rate=FALSE,IF(ISERROR(A72),NA(),FV(Inf_Rate,A72,,-FP)),PMT((1+C72)/(1+$D$19)-1,IF(ann_paid=TRUE,$D$8-A72,$D$8+1-A72),-(H71),,Payment))</f>
        <v>#N/A</v>
      </c>
      <c r="G72" s="78" t="e">
        <f t="shared" si="8"/>
        <v>#N/A</v>
      </c>
      <c r="H72" s="45" t="e">
        <f t="shared" si="9"/>
        <v>#N/A</v>
      </c>
      <c r="I72" s="78" t="e">
        <f>IF(ISERROR(A72),NA(),SUM($D$31:D72))</f>
        <v>#N/A</v>
      </c>
      <c r="L72" s="46"/>
      <c r="N72" s="45"/>
      <c r="P72" s="45"/>
      <c r="Q72" s="47"/>
    </row>
    <row r="73" spans="1:17" s="43" customFormat="1" ht="18" customHeight="1" x14ac:dyDescent="0.25">
      <c r="A73" s="43" t="e">
        <f t="shared" si="7"/>
        <v>#N/A</v>
      </c>
      <c r="B73" s="43" t="e">
        <f t="shared" si="2"/>
        <v>#N/A</v>
      </c>
      <c r="C73" s="44" t="e">
        <f t="shared" ca="1" si="6"/>
        <v>#N/A</v>
      </c>
      <c r="D73" s="45" t="e">
        <f>IF(ISERROR(A73),NA(),IF(ann_paid=TRUE,H72*C73,H72*C73))</f>
        <v>#N/A</v>
      </c>
      <c r="E73" s="78" t="e">
        <f t="shared" si="5"/>
        <v>#N/A</v>
      </c>
      <c r="F73" s="78" t="e">
        <f>IF(Rate=FALSE,IF(ISERROR(A73),NA(),FV(Inf_Rate,A73,,-FP)),PMT((1+C73)/(1+$D$19)-1,IF(ann_paid=TRUE,$D$8-A73,$D$8+1-A73),-(H72),,Payment))</f>
        <v>#N/A</v>
      </c>
      <c r="G73" s="78" t="e">
        <f t="shared" si="8"/>
        <v>#N/A</v>
      </c>
      <c r="H73" s="45" t="e">
        <f t="shared" si="9"/>
        <v>#N/A</v>
      </c>
      <c r="I73" s="78" t="e">
        <f>IF(ISERROR(A73),NA(),SUM($D$31:D73))</f>
        <v>#N/A</v>
      </c>
      <c r="L73" s="46"/>
      <c r="N73" s="45"/>
      <c r="P73" s="45"/>
      <c r="Q73" s="47"/>
    </row>
    <row r="74" spans="1:17" s="43" customFormat="1" ht="18" customHeight="1" x14ac:dyDescent="0.25">
      <c r="A74" s="43" t="e">
        <f t="shared" si="7"/>
        <v>#N/A</v>
      </c>
      <c r="B74" s="43" t="e">
        <f t="shared" si="2"/>
        <v>#N/A</v>
      </c>
      <c r="C74" s="44" t="e">
        <f t="shared" ca="1" si="6"/>
        <v>#N/A</v>
      </c>
      <c r="D74" s="45" t="e">
        <f>IF(ISERROR(A74),NA(),IF(ann_paid=TRUE,H73*C74,H73*C74))</f>
        <v>#N/A</v>
      </c>
      <c r="E74" s="78" t="e">
        <f t="shared" si="5"/>
        <v>#N/A</v>
      </c>
      <c r="F74" s="78" t="e">
        <f>IF(Rate=FALSE,IF(ISERROR(A74),NA(),FV(Inf_Rate,A74,,-FP)),PMT((1+C74)/(1+$D$19)-1,IF(ann_paid=TRUE,$D$8-A74,$D$8+1-A74),-(H73),,Payment))</f>
        <v>#N/A</v>
      </c>
      <c r="G74" s="78" t="e">
        <f t="shared" si="8"/>
        <v>#N/A</v>
      </c>
      <c r="H74" s="45" t="e">
        <f t="shared" si="9"/>
        <v>#N/A</v>
      </c>
      <c r="I74" s="78" t="e">
        <f>IF(ISERROR(A74),NA(),SUM($D$31:D74))</f>
        <v>#N/A</v>
      </c>
      <c r="L74" s="46"/>
      <c r="N74" s="45"/>
      <c r="P74" s="45"/>
      <c r="Q74" s="47"/>
    </row>
    <row r="75" spans="1:17" s="43" customFormat="1" ht="18" customHeight="1" x14ac:dyDescent="0.25">
      <c r="A75" s="43" t="e">
        <f t="shared" si="7"/>
        <v>#N/A</v>
      </c>
      <c r="B75" s="43" t="e">
        <f t="shared" si="2"/>
        <v>#N/A</v>
      </c>
      <c r="C75" s="44" t="e">
        <f t="shared" ca="1" si="6"/>
        <v>#N/A</v>
      </c>
      <c r="D75" s="45" t="e">
        <f>IF(ISERROR(A75),NA(),IF(ann_paid=TRUE,H74*C75,H74*C75))</f>
        <v>#N/A</v>
      </c>
      <c r="E75" s="78" t="e">
        <f t="shared" si="5"/>
        <v>#N/A</v>
      </c>
      <c r="F75" s="78" t="e">
        <f>IF(Rate=FALSE,IF(ISERROR(A75),NA(),FV(Inf_Rate,A75,,-FP)),PMT((1+C75)/(1+$D$19)-1,IF(ann_paid=TRUE,$D$8-A75,$D$8+1-A75),-(H74),,Payment))</f>
        <v>#N/A</v>
      </c>
      <c r="G75" s="78" t="e">
        <f t="shared" si="8"/>
        <v>#N/A</v>
      </c>
      <c r="H75" s="45" t="e">
        <f t="shared" si="9"/>
        <v>#N/A</v>
      </c>
      <c r="I75" s="78" t="e">
        <f>IF(ISERROR(A75),NA(),SUM($D$31:D75))</f>
        <v>#N/A</v>
      </c>
      <c r="L75" s="46"/>
      <c r="N75" s="45"/>
      <c r="P75" s="45"/>
      <c r="Q75" s="47"/>
    </row>
    <row r="76" spans="1:17" s="43" customFormat="1" ht="18" customHeight="1" x14ac:dyDescent="0.25">
      <c r="A76" s="43" t="e">
        <f t="shared" si="7"/>
        <v>#N/A</v>
      </c>
      <c r="B76" s="43" t="e">
        <f t="shared" si="2"/>
        <v>#N/A</v>
      </c>
      <c r="C76" s="44" t="e">
        <f t="shared" ca="1" si="6"/>
        <v>#N/A</v>
      </c>
      <c r="D76" s="45" t="e">
        <f>IF(ISERROR(A76),NA(),IF(ann_paid=TRUE,H75*C76,H75*C76))</f>
        <v>#N/A</v>
      </c>
      <c r="E76" s="78" t="e">
        <f t="shared" si="5"/>
        <v>#N/A</v>
      </c>
      <c r="F76" s="78" t="e">
        <f>IF(Rate=FALSE,IF(ISERROR(A76),NA(),FV(Inf_Rate,A76,,-FP)),PMT((1+C76)/(1+$D$19)-1,IF(ann_paid=TRUE,$D$8-A76,$D$8+1-A76),-(H75),,Payment))</f>
        <v>#N/A</v>
      </c>
      <c r="G76" s="78" t="e">
        <f t="shared" si="8"/>
        <v>#N/A</v>
      </c>
      <c r="H76" s="45" t="e">
        <f t="shared" si="9"/>
        <v>#N/A</v>
      </c>
      <c r="I76" s="78" t="e">
        <f>IF(ISERROR(A76),NA(),SUM($D$31:D76))</f>
        <v>#N/A</v>
      </c>
      <c r="L76" s="46"/>
      <c r="N76" s="45"/>
      <c r="P76" s="45"/>
      <c r="Q76" s="47"/>
    </row>
    <row r="77" spans="1:17" s="43" customFormat="1" ht="18" customHeight="1" x14ac:dyDescent="0.25">
      <c r="A77" s="43" t="e">
        <f t="shared" si="7"/>
        <v>#N/A</v>
      </c>
      <c r="B77" s="43" t="e">
        <f t="shared" si="2"/>
        <v>#N/A</v>
      </c>
      <c r="C77" s="44" t="e">
        <f t="shared" ca="1" si="6"/>
        <v>#N/A</v>
      </c>
      <c r="D77" s="45" t="e">
        <f>IF(ISERROR(A77),NA(),IF(ann_paid=TRUE,H76*C77,H76*C77))</f>
        <v>#N/A</v>
      </c>
      <c r="E77" s="78" t="e">
        <f t="shared" si="5"/>
        <v>#N/A</v>
      </c>
      <c r="F77" s="78" t="e">
        <f>IF(Rate=FALSE,IF(ISERROR(A77),NA(),FV(Inf_Rate,A77,,-FP)),PMT((1+C77)/(1+$D$19)-1,IF(ann_paid=TRUE,$D$8-A77,$D$8+1-A77),-(H76),,Payment))</f>
        <v>#N/A</v>
      </c>
      <c r="G77" s="78" t="e">
        <f t="shared" si="8"/>
        <v>#N/A</v>
      </c>
      <c r="H77" s="45" t="e">
        <f t="shared" si="9"/>
        <v>#N/A</v>
      </c>
      <c r="I77" s="78" t="e">
        <f>IF(ISERROR(A77),NA(),SUM($D$31:D77))</f>
        <v>#N/A</v>
      </c>
      <c r="L77" s="46"/>
      <c r="N77" s="45"/>
      <c r="P77" s="45"/>
      <c r="Q77" s="47"/>
    </row>
    <row r="78" spans="1:17" s="43" customFormat="1" ht="18" customHeight="1" x14ac:dyDescent="0.25">
      <c r="A78" s="43" t="e">
        <f t="shared" si="7"/>
        <v>#N/A</v>
      </c>
      <c r="B78" s="43" t="e">
        <f t="shared" si="2"/>
        <v>#N/A</v>
      </c>
      <c r="C78" s="44" t="e">
        <f t="shared" ca="1" si="6"/>
        <v>#N/A</v>
      </c>
      <c r="D78" s="45" t="e">
        <f>IF(ISERROR(A78),NA(),IF(ann_paid=TRUE,H77*C78,H77*C78))</f>
        <v>#N/A</v>
      </c>
      <c r="E78" s="78" t="e">
        <f t="shared" si="5"/>
        <v>#N/A</v>
      </c>
      <c r="F78" s="78" t="e">
        <f>IF(Rate=FALSE,IF(ISERROR(A78),NA(),FV(Inf_Rate,A78,,-FP)),PMT((1+C78)/(1+$D$19)-1,IF(ann_paid=TRUE,$D$8-A78,$D$8+1-A78),-(H77),,Payment))</f>
        <v>#N/A</v>
      </c>
      <c r="G78" s="78" t="e">
        <f t="shared" si="8"/>
        <v>#N/A</v>
      </c>
      <c r="H78" s="45" t="e">
        <f t="shared" si="9"/>
        <v>#N/A</v>
      </c>
      <c r="I78" s="78" t="e">
        <f>IF(ISERROR(A78),NA(),SUM($D$31:D78))</f>
        <v>#N/A</v>
      </c>
      <c r="L78" s="46"/>
      <c r="N78" s="45"/>
      <c r="P78" s="45"/>
      <c r="Q78" s="47"/>
    </row>
    <row r="79" spans="1:17" s="43" customFormat="1" ht="18" customHeight="1" x14ac:dyDescent="0.25">
      <c r="A79" s="43" t="e">
        <f t="shared" si="7"/>
        <v>#N/A</v>
      </c>
      <c r="B79" s="43" t="e">
        <f t="shared" si="2"/>
        <v>#N/A</v>
      </c>
      <c r="C79" s="44" t="e">
        <f t="shared" ca="1" si="6"/>
        <v>#N/A</v>
      </c>
      <c r="D79" s="45" t="e">
        <f>IF(ISERROR(A79),NA(),IF(ann_paid=TRUE,H78*C79,H78*C79))</f>
        <v>#N/A</v>
      </c>
      <c r="E79" s="78" t="e">
        <f t="shared" si="5"/>
        <v>#N/A</v>
      </c>
      <c r="F79" s="78" t="e">
        <f>IF(Rate=FALSE,IF(ISERROR(A79),NA(),FV(Inf_Rate,A79,,-FP)),PMT((1+C79)/(1+$D$19)-1,IF(ann_paid=TRUE,$D$8-A79,$D$8+1-A79),-(H78),,Payment))</f>
        <v>#N/A</v>
      </c>
      <c r="G79" s="78" t="e">
        <f t="shared" si="8"/>
        <v>#N/A</v>
      </c>
      <c r="H79" s="45" t="e">
        <f t="shared" si="9"/>
        <v>#N/A</v>
      </c>
      <c r="I79" s="78" t="e">
        <f>IF(ISERROR(A79),NA(),SUM($D$31:D79))</f>
        <v>#N/A</v>
      </c>
      <c r="L79" s="46"/>
      <c r="N79" s="45"/>
      <c r="P79" s="45"/>
      <c r="Q79" s="47"/>
    </row>
    <row r="80" spans="1:17" s="43" customFormat="1" ht="18" customHeight="1" x14ac:dyDescent="0.25">
      <c r="A80" s="43" t="e">
        <f t="shared" si="7"/>
        <v>#N/A</v>
      </c>
      <c r="B80" s="43" t="e">
        <f t="shared" si="2"/>
        <v>#N/A</v>
      </c>
      <c r="C80" s="44" t="e">
        <f t="shared" ca="1" si="6"/>
        <v>#N/A</v>
      </c>
      <c r="D80" s="45" t="e">
        <f>IF(ISERROR(A80),NA(),IF(ann_paid=TRUE,H79*C80,H79*C80))</f>
        <v>#N/A</v>
      </c>
      <c r="E80" s="78" t="e">
        <f t="shared" si="5"/>
        <v>#N/A</v>
      </c>
      <c r="F80" s="78" t="e">
        <f>IF(Rate=FALSE,IF(ISERROR(A80),NA(),FV(Inf_Rate,A80,,-FP)),PMT((1+C80)/(1+$D$19)-1,IF(ann_paid=TRUE,$D$8-A80,$D$8+1-A80),-(H79),,Payment))</f>
        <v>#N/A</v>
      </c>
      <c r="G80" s="78" t="e">
        <f t="shared" si="8"/>
        <v>#N/A</v>
      </c>
      <c r="H80" s="45" t="e">
        <f t="shared" si="9"/>
        <v>#N/A</v>
      </c>
      <c r="I80" s="78" t="e">
        <f>IF(ISERROR(A80),NA(),SUM($D$31:D80))</f>
        <v>#N/A</v>
      </c>
      <c r="L80" s="46"/>
      <c r="N80" s="45"/>
      <c r="P80" s="45"/>
      <c r="Q80" s="47"/>
    </row>
    <row r="81" spans="1:17" s="43" customFormat="1" ht="18" customHeight="1" x14ac:dyDescent="0.25">
      <c r="A81" s="43" t="e">
        <f t="shared" si="7"/>
        <v>#N/A</v>
      </c>
      <c r="B81" s="43" t="e">
        <f t="shared" si="2"/>
        <v>#N/A</v>
      </c>
      <c r="C81" s="44" t="e">
        <f t="shared" ca="1" si="6"/>
        <v>#N/A</v>
      </c>
      <c r="D81" s="45" t="e">
        <f>IF(ISERROR(A81),NA(),IF(ann_paid=TRUE,H80*C81,H80*C81))</f>
        <v>#N/A</v>
      </c>
      <c r="E81" s="78" t="e">
        <f t="shared" si="5"/>
        <v>#N/A</v>
      </c>
      <c r="F81" s="78" t="e">
        <f>IF(Rate=FALSE,IF(ISERROR(A81),NA(),FV(Inf_Rate,A81,,-FP)),PMT((1+C81)/(1+$D$19)-1,IF(ann_paid=TRUE,$D$8-A81,$D$8+1-A81),-(H80),,Payment))</f>
        <v>#N/A</v>
      </c>
      <c r="G81" s="78" t="e">
        <f t="shared" si="8"/>
        <v>#N/A</v>
      </c>
      <c r="H81" s="45" t="e">
        <f t="shared" si="9"/>
        <v>#N/A</v>
      </c>
      <c r="I81" s="78" t="e">
        <f>IF(ISERROR(A81),NA(),SUM($D$31:D81))</f>
        <v>#N/A</v>
      </c>
      <c r="L81" s="46"/>
      <c r="N81" s="45"/>
      <c r="P81" s="45"/>
      <c r="Q81" s="47"/>
    </row>
    <row r="82" spans="1:17" s="43" customFormat="1" ht="18" customHeight="1" x14ac:dyDescent="0.25">
      <c r="A82" s="43" t="e">
        <f t="shared" si="7"/>
        <v>#N/A</v>
      </c>
      <c r="B82" s="43" t="e">
        <f t="shared" si="2"/>
        <v>#N/A</v>
      </c>
      <c r="C82" s="44" t="e">
        <f t="shared" ca="1" si="6"/>
        <v>#N/A</v>
      </c>
      <c r="D82" s="45" t="e">
        <f>IF(ISERROR(A82),NA(),IF(ann_paid=TRUE,H81*C82,H81*C82))</f>
        <v>#N/A</v>
      </c>
      <c r="E82" s="78" t="e">
        <f t="shared" si="5"/>
        <v>#N/A</v>
      </c>
      <c r="F82" s="78" t="e">
        <f>IF(Rate=FALSE,IF(ISERROR(A82),NA(),FV(Inf_Rate,A82,,-FP)),PMT((1+C82)/(1+$D$19)-1,IF(ann_paid=TRUE,$D$8-A82,$D$8+1-A82),-(H81),,Payment))</f>
        <v>#N/A</v>
      </c>
      <c r="G82" s="78" t="e">
        <f t="shared" si="8"/>
        <v>#N/A</v>
      </c>
      <c r="H82" s="45" t="e">
        <f t="shared" si="9"/>
        <v>#N/A</v>
      </c>
      <c r="I82" s="78" t="e">
        <f>IF(ISERROR(A82),NA(),SUM($D$31:D82))</f>
        <v>#N/A</v>
      </c>
      <c r="L82" s="46"/>
      <c r="N82" s="45"/>
      <c r="P82" s="45"/>
      <c r="Q82" s="47"/>
    </row>
    <row r="83" spans="1:17" s="43" customFormat="1" ht="18" customHeight="1" x14ac:dyDescent="0.25">
      <c r="A83" s="43" t="e">
        <f t="shared" si="7"/>
        <v>#N/A</v>
      </c>
      <c r="B83" s="43" t="e">
        <f t="shared" si="2"/>
        <v>#N/A</v>
      </c>
      <c r="C83" s="44" t="e">
        <f t="shared" ca="1" si="6"/>
        <v>#N/A</v>
      </c>
      <c r="D83" s="45" t="e">
        <f>IF(ISERROR(A83),NA(),IF(ann_paid=TRUE,H82*C83,H82*C83))</f>
        <v>#N/A</v>
      </c>
      <c r="E83" s="78" t="e">
        <f t="shared" si="5"/>
        <v>#N/A</v>
      </c>
      <c r="F83" s="78" t="e">
        <f>IF(Rate=FALSE,IF(ISERROR(A83),NA(),FV(Inf_Rate,A83,,-FP)),PMT((1+C83)/(1+$D$19)-1,IF(ann_paid=TRUE,$D$8-A83,$D$8+1-A83),-(H82),,Payment))</f>
        <v>#N/A</v>
      </c>
      <c r="G83" s="78" t="e">
        <f t="shared" si="8"/>
        <v>#N/A</v>
      </c>
      <c r="H83" s="45" t="e">
        <f t="shared" si="9"/>
        <v>#N/A</v>
      </c>
      <c r="I83" s="78" t="e">
        <f>IF(ISERROR(A83),NA(),SUM($D$31:D83))</f>
        <v>#N/A</v>
      </c>
      <c r="L83" s="46"/>
      <c r="N83" s="45"/>
      <c r="P83" s="45"/>
      <c r="Q83" s="47"/>
    </row>
    <row r="84" spans="1:17" s="43" customFormat="1" ht="18" customHeight="1" x14ac:dyDescent="0.25">
      <c r="A84" s="43" t="e">
        <f t="shared" si="7"/>
        <v>#N/A</v>
      </c>
      <c r="B84" s="43" t="e">
        <f t="shared" si="2"/>
        <v>#N/A</v>
      </c>
      <c r="C84" s="44" t="e">
        <f t="shared" ca="1" si="6"/>
        <v>#N/A</v>
      </c>
      <c r="D84" s="45" t="e">
        <f>IF(ISERROR(A84),NA(),IF(ann_paid=TRUE,H83*C84,H83*C84))</f>
        <v>#N/A</v>
      </c>
      <c r="E84" s="78" t="e">
        <f t="shared" si="5"/>
        <v>#N/A</v>
      </c>
      <c r="F84" s="78" t="e">
        <f>IF(Rate=FALSE,IF(ISERROR(A84),NA(),FV(Inf_Rate,A84,,-FP)),PMT((1+C84)/(1+$D$19)-1,IF(ann_paid=TRUE,$D$8-A84,$D$8+1-A84),-(H83),,Payment))</f>
        <v>#N/A</v>
      </c>
      <c r="G84" s="78" t="e">
        <f t="shared" si="8"/>
        <v>#N/A</v>
      </c>
      <c r="H84" s="45" t="e">
        <f t="shared" si="9"/>
        <v>#N/A</v>
      </c>
      <c r="I84" s="78" t="e">
        <f>IF(ISERROR(A84),NA(),SUM($D$31:D84))</f>
        <v>#N/A</v>
      </c>
      <c r="L84" s="46"/>
      <c r="N84" s="45"/>
      <c r="P84" s="45"/>
      <c r="Q84" s="47"/>
    </row>
    <row r="85" spans="1:17" s="43" customFormat="1" ht="18" customHeight="1" x14ac:dyDescent="0.25">
      <c r="A85" s="43" t="e">
        <f t="shared" si="7"/>
        <v>#N/A</v>
      </c>
      <c r="B85" s="43" t="e">
        <f t="shared" si="2"/>
        <v>#N/A</v>
      </c>
      <c r="C85" s="44" t="e">
        <f t="shared" ca="1" si="6"/>
        <v>#N/A</v>
      </c>
      <c r="D85" s="45" t="e">
        <f>IF(ISERROR(A85),NA(),IF(ann_paid=TRUE,H84*C85,H84*C85))</f>
        <v>#N/A</v>
      </c>
      <c r="E85" s="78" t="e">
        <f t="shared" si="5"/>
        <v>#N/A</v>
      </c>
      <c r="F85" s="78" t="e">
        <f>IF(Rate=FALSE,IF(ISERROR(A85),NA(),FV(Inf_Rate,A85,,-FP)),PMT((1+C85)/(1+$D$19)-1,IF(ann_paid=TRUE,$D$8-A85,$D$8+1-A85),-(H84),,Payment))</f>
        <v>#N/A</v>
      </c>
      <c r="G85" s="78" t="e">
        <f t="shared" si="8"/>
        <v>#N/A</v>
      </c>
      <c r="H85" s="45" t="e">
        <f t="shared" si="9"/>
        <v>#N/A</v>
      </c>
      <c r="I85" s="78" t="e">
        <f>IF(ISERROR(A85),NA(),SUM($D$31:D85))</f>
        <v>#N/A</v>
      </c>
      <c r="L85" s="46"/>
      <c r="N85" s="45"/>
      <c r="P85" s="45"/>
      <c r="Q85" s="47"/>
    </row>
    <row r="86" spans="1:17" s="43" customFormat="1" ht="18" customHeight="1" x14ac:dyDescent="0.25">
      <c r="A86" s="43" t="e">
        <f t="shared" si="7"/>
        <v>#N/A</v>
      </c>
      <c r="B86" s="43" t="e">
        <f t="shared" si="2"/>
        <v>#N/A</v>
      </c>
      <c r="C86" s="44" t="e">
        <f t="shared" ca="1" si="6"/>
        <v>#N/A</v>
      </c>
      <c r="D86" s="45" t="e">
        <f>IF(ISERROR(A86),NA(),IF(ann_paid=TRUE,H85*C86,H85*C86))</f>
        <v>#N/A</v>
      </c>
      <c r="E86" s="78" t="e">
        <f t="shared" si="5"/>
        <v>#N/A</v>
      </c>
      <c r="F86" s="78" t="e">
        <f>IF(Rate=FALSE,IF(ISERROR(A86),NA(),FV(Inf_Rate,A86,,-FP)),PMT((1+C86)/(1+$D$19)-1,IF(ann_paid=TRUE,$D$8-A86,$D$8+1-A86),-(H85),,Payment))</f>
        <v>#N/A</v>
      </c>
      <c r="G86" s="78" t="e">
        <f t="shared" si="8"/>
        <v>#N/A</v>
      </c>
      <c r="H86" s="45" t="e">
        <f t="shared" si="9"/>
        <v>#N/A</v>
      </c>
      <c r="I86" s="78" t="e">
        <f>IF(ISERROR(A86),NA(),SUM($D$31:D86))</f>
        <v>#N/A</v>
      </c>
      <c r="L86" s="46"/>
      <c r="N86" s="45"/>
      <c r="P86" s="45"/>
      <c r="Q86" s="47"/>
    </row>
    <row r="87" spans="1:17" x14ac:dyDescent="0.25">
      <c r="C87" s="5"/>
    </row>
    <row r="88" spans="1:17" x14ac:dyDescent="0.25">
      <c r="C88" s="5"/>
    </row>
    <row r="89" spans="1:17" x14ac:dyDescent="0.25">
      <c r="C89" s="5"/>
    </row>
    <row r="90" spans="1:17" x14ac:dyDescent="0.25">
      <c r="C90" s="5"/>
    </row>
    <row r="91" spans="1:17" x14ac:dyDescent="0.25">
      <c r="C91" s="5"/>
    </row>
    <row r="92" spans="1:17" x14ac:dyDescent="0.25">
      <c r="C92" s="5"/>
    </row>
    <row r="93" spans="1:17" x14ac:dyDescent="0.25">
      <c r="C93" s="5"/>
    </row>
    <row r="94" spans="1:17" x14ac:dyDescent="0.25">
      <c r="C94" s="5"/>
    </row>
    <row r="95" spans="1:17" x14ac:dyDescent="0.25">
      <c r="C95" s="5"/>
    </row>
    <row r="96" spans="1:17" x14ac:dyDescent="0.25">
      <c r="C96" s="5"/>
    </row>
    <row r="97" spans="3:3" x14ac:dyDescent="0.25">
      <c r="C97" s="5"/>
    </row>
    <row r="98" spans="3:3" x14ac:dyDescent="0.25">
      <c r="C98" s="5"/>
    </row>
    <row r="99" spans="3:3" x14ac:dyDescent="0.25">
      <c r="C99" s="5"/>
    </row>
    <row r="100" spans="3:3" x14ac:dyDescent="0.25">
      <c r="C100" s="5"/>
    </row>
    <row r="101" spans="3:3" x14ac:dyDescent="0.25">
      <c r="C101" s="5"/>
    </row>
    <row r="102" spans="3:3" x14ac:dyDescent="0.25">
      <c r="C102" s="5"/>
    </row>
    <row r="103" spans="3:3" x14ac:dyDescent="0.25">
      <c r="C103" s="5"/>
    </row>
    <row r="104" spans="3:3" x14ac:dyDescent="0.25">
      <c r="C104" s="5"/>
    </row>
    <row r="105" spans="3:3" x14ac:dyDescent="0.25">
      <c r="C105" s="5"/>
    </row>
    <row r="106" spans="3:3" x14ac:dyDescent="0.25">
      <c r="C106" s="5"/>
    </row>
    <row r="107" spans="3:3" x14ac:dyDescent="0.25">
      <c r="C107" s="5"/>
    </row>
    <row r="108" spans="3:3" x14ac:dyDescent="0.25">
      <c r="C108" s="5"/>
    </row>
    <row r="109" spans="3:3" x14ac:dyDescent="0.25">
      <c r="C109" s="5"/>
    </row>
    <row r="110" spans="3:3" x14ac:dyDescent="0.25">
      <c r="C110" s="5"/>
    </row>
    <row r="111" spans="3:3" x14ac:dyDescent="0.25">
      <c r="C111" s="5"/>
    </row>
    <row r="112" spans="3:3" x14ac:dyDescent="0.25">
      <c r="C112" s="5"/>
    </row>
    <row r="113" spans="3:3" x14ac:dyDescent="0.25">
      <c r="C113" s="5"/>
    </row>
    <row r="114" spans="3:3" x14ac:dyDescent="0.25">
      <c r="C114" s="5"/>
    </row>
    <row r="115" spans="3:3" x14ac:dyDescent="0.25">
      <c r="C115" s="5"/>
    </row>
    <row r="116" spans="3:3" x14ac:dyDescent="0.25">
      <c r="C116" s="5"/>
    </row>
    <row r="117" spans="3:3" x14ac:dyDescent="0.25">
      <c r="C117" s="5"/>
    </row>
    <row r="118" spans="3:3" x14ac:dyDescent="0.25">
      <c r="C118" s="5"/>
    </row>
    <row r="119" spans="3:3" x14ac:dyDescent="0.25">
      <c r="C119" s="5"/>
    </row>
    <row r="120" spans="3:3" x14ac:dyDescent="0.25">
      <c r="C120" s="5"/>
    </row>
    <row r="121" spans="3:3" x14ac:dyDescent="0.25">
      <c r="C121" s="5"/>
    </row>
    <row r="122" spans="3:3" x14ac:dyDescent="0.25">
      <c r="C122" s="5"/>
    </row>
  </sheetData>
  <mergeCells count="39">
    <mergeCell ref="A25:C25"/>
    <mergeCell ref="D11:E11"/>
    <mergeCell ref="D18:E18"/>
    <mergeCell ref="D14:E14"/>
    <mergeCell ref="D15:E15"/>
    <mergeCell ref="D17:E17"/>
    <mergeCell ref="A11:C11"/>
    <mergeCell ref="A18:C18"/>
    <mergeCell ref="A15:C15"/>
    <mergeCell ref="A17:C17"/>
    <mergeCell ref="B27:D27"/>
    <mergeCell ref="A22:C22"/>
    <mergeCell ref="D22:E22"/>
    <mergeCell ref="D25:E25"/>
    <mergeCell ref="D26:E26"/>
    <mergeCell ref="A24:C24"/>
    <mergeCell ref="D24:E24"/>
    <mergeCell ref="D23:E23"/>
    <mergeCell ref="A26:C26"/>
    <mergeCell ref="E27:F27"/>
    <mergeCell ref="A23:C23"/>
    <mergeCell ref="D19:E19"/>
    <mergeCell ref="A12:C12"/>
    <mergeCell ref="A14:C14"/>
    <mergeCell ref="A20:C20"/>
    <mergeCell ref="A19:C19"/>
    <mergeCell ref="D20:E20"/>
    <mergeCell ref="D21:E21"/>
    <mergeCell ref="D12:E12"/>
    <mergeCell ref="A21:C21"/>
    <mergeCell ref="D7:E7"/>
    <mergeCell ref="D8:E8"/>
    <mergeCell ref="A1:I1"/>
    <mergeCell ref="D9:E9"/>
    <mergeCell ref="D10:E10"/>
    <mergeCell ref="A7:C7"/>
    <mergeCell ref="A9:C9"/>
    <mergeCell ref="A10:C10"/>
    <mergeCell ref="A8:C8"/>
  </mergeCells>
  <phoneticPr fontId="10" type="noConversion"/>
  <conditionalFormatting sqref="A32:I86">
    <cfRule type="expression" dxfId="4" priority="5" stopIfTrue="1">
      <formula>ISERROR(A32)</formula>
    </cfRule>
  </conditionalFormatting>
  <conditionalFormatting sqref="D18:E18">
    <cfRule type="expression" dxfId="3" priority="7" stopIfTrue="1">
      <formula>Rate=FALSE</formula>
    </cfRule>
  </conditionalFormatting>
  <conditionalFormatting sqref="D10:E10">
    <cfRule type="expression" dxfId="2" priority="8" stopIfTrue="1">
      <formula>Rate=TRUE</formula>
    </cfRule>
  </conditionalFormatting>
  <conditionalFormatting sqref="D14:E15">
    <cfRule type="expression" dxfId="1" priority="9" stopIfTrue="1">
      <formula>Rate=FALSE</formula>
    </cfRule>
  </conditionalFormatting>
  <conditionalFormatting sqref="A14:C15">
    <cfRule type="expression" dxfId="0" priority="10" stopIfTrue="1">
      <formula>IF(Rate=FALSE,TRUE,FALSE)</formula>
    </cfRule>
  </conditionalFormatting>
  <dataValidations count="2">
    <dataValidation type="list" allowBlank="1" showInputMessage="1" showErrorMessage="1" sqref="D12:D13">
      <formula1>"Fixed, Variable"</formula1>
    </dataValidation>
    <dataValidation type="list" allowBlank="1" showInputMessage="1" showErrorMessage="1" sqref="D22">
      <formula1>"Beginning of Year, End of Year"</formula1>
    </dataValidation>
  </dataValidations>
  <printOptions horizontalCentered="1"/>
  <pageMargins left="0.11811023622047245" right="0.11811023622047245" top="0.19685039370078741" bottom="0.19685039370078741" header="0.31496062992125984" footer="0.11811023622047245"/>
  <pageSetup paperSize="125" scale="78" orientation="portrait" r:id="rId1"/>
  <headerFooter>
    <oddFooter>&amp;L© 2014 Spreadsheet123 LTD&amp;RAnnuity Calculator by Spreadsheet123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1.7109375" style="52" customWidth="1"/>
    <col min="2" max="2" width="9.140625" style="52"/>
    <col min="3" max="3" width="21.7109375" style="52" customWidth="1"/>
    <col min="4" max="5" width="18.7109375" style="52" customWidth="1"/>
    <col min="6" max="6" width="1.5703125" style="52" customWidth="1"/>
    <col min="7" max="7" width="1.7109375" style="52" customWidth="1"/>
    <col min="8" max="8" width="21.7109375" style="52" customWidth="1"/>
    <col min="9" max="10" width="9.140625" style="52"/>
    <col min="11" max="11" width="8.28515625" style="52" customWidth="1"/>
    <col min="12" max="12" width="18.7109375" style="52" customWidth="1"/>
    <col min="13" max="14" width="1.7109375" style="52" customWidth="1"/>
    <col min="15" max="16384" width="9.140625" style="52"/>
  </cols>
  <sheetData>
    <row r="1" spans="1:14" ht="35.1" customHeight="1" x14ac:dyDescent="0.25">
      <c r="A1" s="58" t="s">
        <v>93</v>
      </c>
      <c r="B1" s="58"/>
      <c r="C1" s="58"/>
      <c r="D1" s="58"/>
      <c r="E1" s="58"/>
      <c r="F1" s="58"/>
      <c r="G1" s="58"/>
      <c r="H1" s="58"/>
      <c r="I1" s="58"/>
      <c r="J1" s="58"/>
      <c r="K1" s="58"/>
      <c r="L1" s="58"/>
      <c r="M1" s="58"/>
      <c r="N1" s="58"/>
    </row>
    <row r="2" spans="1:14" x14ac:dyDescent="0.25">
      <c r="N2" s="95" t="str">
        <f ca="1">"© "&amp;YEAR(TODAY())&amp;" Spreadsheet123 LTD. All rights reserved"</f>
        <v>© 2014 Spreadsheet123 LTD. All rights reserved</v>
      </c>
    </row>
    <row r="6" spans="1:14" ht="21.95" customHeight="1" x14ac:dyDescent="0.25">
      <c r="B6" s="129" t="s">
        <v>60</v>
      </c>
      <c r="C6" s="129"/>
      <c r="D6" s="129"/>
      <c r="E6" s="129"/>
      <c r="F6" s="129"/>
      <c r="H6" s="130" t="s">
        <v>67</v>
      </c>
      <c r="I6" s="130"/>
      <c r="J6" s="130"/>
      <c r="K6" s="130"/>
      <c r="L6" s="130"/>
      <c r="M6" s="130"/>
    </row>
    <row r="7" spans="1:14" ht="6.95" customHeight="1" x14ac:dyDescent="0.25">
      <c r="B7" s="51"/>
      <c r="C7" s="51"/>
      <c r="D7" s="51"/>
      <c r="E7" s="51"/>
      <c r="F7" s="51"/>
      <c r="H7" s="18"/>
      <c r="I7" s="18"/>
      <c r="J7" s="18"/>
      <c r="K7" s="18"/>
      <c r="L7" s="18"/>
      <c r="M7" s="18"/>
    </row>
    <row r="8" spans="1:14" ht="18" customHeight="1" x14ac:dyDescent="0.25">
      <c r="B8" s="60" t="s">
        <v>20</v>
      </c>
      <c r="C8" s="53"/>
      <c r="D8" s="53"/>
      <c r="E8" s="68">
        <v>25000</v>
      </c>
      <c r="F8" s="53"/>
      <c r="H8" s="59" t="s">
        <v>63</v>
      </c>
      <c r="I8" s="18"/>
      <c r="J8" s="18"/>
      <c r="K8" s="18"/>
      <c r="L8" s="70">
        <v>1000000</v>
      </c>
      <c r="M8" s="18"/>
    </row>
    <row r="9" spans="1:14" ht="18" customHeight="1" x14ac:dyDescent="0.25">
      <c r="B9" s="60" t="s">
        <v>3</v>
      </c>
      <c r="C9" s="53"/>
      <c r="D9" s="53"/>
      <c r="E9" s="69">
        <v>0.06</v>
      </c>
      <c r="F9" s="61"/>
      <c r="H9" s="59" t="s">
        <v>68</v>
      </c>
      <c r="I9" s="18"/>
      <c r="J9" s="18"/>
      <c r="K9" s="18"/>
      <c r="L9" s="70">
        <v>70000</v>
      </c>
      <c r="M9" s="18"/>
    </row>
    <row r="10" spans="1:14" ht="18" customHeight="1" x14ac:dyDescent="0.25">
      <c r="B10" s="60" t="s">
        <v>61</v>
      </c>
      <c r="C10" s="53"/>
      <c r="D10" s="53"/>
      <c r="E10" s="69">
        <v>0.02</v>
      </c>
      <c r="F10" s="61"/>
      <c r="H10" s="59" t="s">
        <v>3</v>
      </c>
      <c r="I10" s="18"/>
      <c r="J10" s="18"/>
      <c r="K10" s="18"/>
      <c r="L10" s="69">
        <v>0.06</v>
      </c>
      <c r="M10" s="18"/>
    </row>
    <row r="11" spans="1:14" ht="18" customHeight="1" x14ac:dyDescent="0.25">
      <c r="B11" s="60" t="s">
        <v>62</v>
      </c>
      <c r="C11" s="53"/>
      <c r="D11" s="53"/>
      <c r="E11" s="70">
        <v>25</v>
      </c>
      <c r="F11" s="53"/>
      <c r="H11" s="59" t="s">
        <v>61</v>
      </c>
      <c r="I11" s="18"/>
      <c r="J11" s="18"/>
      <c r="K11" s="18"/>
      <c r="L11" s="69">
        <v>0.02</v>
      </c>
      <c r="M11" s="18"/>
    </row>
    <row r="12" spans="1:14" ht="18" customHeight="1" x14ac:dyDescent="0.25">
      <c r="B12" s="60" t="s">
        <v>64</v>
      </c>
      <c r="C12" s="53"/>
      <c r="D12" s="53"/>
      <c r="E12" s="70" t="s">
        <v>10</v>
      </c>
      <c r="F12" s="62"/>
      <c r="H12" s="59" t="s">
        <v>64</v>
      </c>
      <c r="I12" s="18"/>
      <c r="J12" s="18"/>
      <c r="K12" s="18"/>
      <c r="L12" s="70" t="s">
        <v>10</v>
      </c>
      <c r="M12" s="18"/>
    </row>
    <row r="13" spans="1:14" ht="18" customHeight="1" x14ac:dyDescent="0.25">
      <c r="B13" s="60" t="s">
        <v>65</v>
      </c>
      <c r="C13" s="53"/>
      <c r="D13" s="53"/>
      <c r="E13" s="71">
        <f>IF(E12="Beginning of Year",1,0)</f>
        <v>1</v>
      </c>
      <c r="F13" s="53"/>
      <c r="H13" s="59" t="s">
        <v>65</v>
      </c>
      <c r="I13" s="18"/>
      <c r="J13" s="18"/>
      <c r="K13" s="18"/>
      <c r="L13" s="72">
        <f>IF(L12="Beginning of Year",1,0)</f>
        <v>1</v>
      </c>
      <c r="M13" s="18"/>
    </row>
    <row r="14" spans="1:14" ht="18" customHeight="1" x14ac:dyDescent="0.25">
      <c r="B14" s="60"/>
      <c r="C14" s="53"/>
      <c r="D14" s="53"/>
      <c r="E14" s="53"/>
      <c r="F14" s="53"/>
      <c r="H14" s="59"/>
      <c r="I14" s="18"/>
      <c r="J14" s="18"/>
      <c r="K14" s="18"/>
      <c r="L14" s="18"/>
      <c r="M14" s="18"/>
    </row>
    <row r="15" spans="1:14" ht="18" customHeight="1" x14ac:dyDescent="0.25">
      <c r="B15" s="60" t="s">
        <v>63</v>
      </c>
      <c r="C15" s="53"/>
      <c r="D15" s="53"/>
      <c r="E15" s="110">
        <f>PV(E9,E11,-E8,,E13)</f>
        <v>338758.93819411297</v>
      </c>
      <c r="F15" s="63"/>
      <c r="H15" s="59" t="s">
        <v>70</v>
      </c>
      <c r="I15" s="18"/>
      <c r="J15" s="18"/>
      <c r="K15" s="18"/>
      <c r="L15" s="73">
        <f>NPER(L10,L9,-L8,,L13)</f>
        <v>28.377435562169858</v>
      </c>
      <c r="M15" s="18"/>
    </row>
    <row r="16" spans="1:14" ht="18" customHeight="1" x14ac:dyDescent="0.25">
      <c r="B16" s="60" t="s">
        <v>66</v>
      </c>
      <c r="C16" s="53"/>
      <c r="D16" s="53"/>
      <c r="E16" s="110">
        <f>PV((1+E9)/(1+E10)-1,E11,-IF(E13=1,E8,E8/(1+E10)),,E13)</f>
        <v>409253.44568676868</v>
      </c>
      <c r="F16" s="63"/>
      <c r="H16" s="59" t="s">
        <v>69</v>
      </c>
      <c r="I16" s="18"/>
      <c r="J16" s="18"/>
      <c r="K16" s="18"/>
      <c r="L16" s="73">
        <f>NPER((1+L10)/(1+L11)-1,IF(L13=1,L9,L9/(1+L11)),-L8,,L13)</f>
        <v>20.13551841864285</v>
      </c>
      <c r="M16" s="18"/>
    </row>
    <row r="17" spans="2:13" ht="6.95" customHeight="1" x14ac:dyDescent="0.25">
      <c r="B17" s="53"/>
      <c r="C17" s="53"/>
      <c r="D17" s="53"/>
      <c r="E17" s="53"/>
      <c r="F17" s="53"/>
      <c r="H17" s="18"/>
      <c r="I17" s="18"/>
      <c r="J17" s="18"/>
      <c r="K17" s="18"/>
      <c r="L17" s="18"/>
      <c r="M17" s="18"/>
    </row>
    <row r="19" spans="2:13" ht="21.95" customHeight="1" x14ac:dyDescent="0.25">
      <c r="B19" s="131" t="s">
        <v>71</v>
      </c>
      <c r="C19" s="131"/>
      <c r="D19" s="131"/>
      <c r="E19" s="131"/>
      <c r="F19" s="131"/>
      <c r="H19" s="132" t="s">
        <v>77</v>
      </c>
      <c r="I19" s="132"/>
      <c r="J19" s="132"/>
      <c r="K19" s="132"/>
      <c r="L19" s="132"/>
      <c r="M19" s="132"/>
    </row>
    <row r="20" spans="2:13" ht="6.95" customHeight="1" x14ac:dyDescent="0.25">
      <c r="B20" s="54"/>
      <c r="C20" s="54"/>
      <c r="D20" s="54"/>
      <c r="E20" s="54"/>
      <c r="F20" s="54"/>
      <c r="G20" s="57"/>
      <c r="H20" s="55"/>
      <c r="I20" s="55"/>
      <c r="J20" s="55"/>
      <c r="K20" s="55"/>
      <c r="L20" s="55"/>
      <c r="M20" s="55"/>
    </row>
    <row r="21" spans="2:13" ht="18" customHeight="1" x14ac:dyDescent="0.25">
      <c r="B21" s="64" t="s">
        <v>63</v>
      </c>
      <c r="C21" s="54"/>
      <c r="D21" s="54"/>
      <c r="E21" s="66">
        <v>1000000</v>
      </c>
      <c r="F21" s="54"/>
      <c r="G21" s="57"/>
      <c r="H21" s="127" t="s">
        <v>79</v>
      </c>
      <c r="I21" s="128"/>
      <c r="J21" s="128"/>
      <c r="K21" s="128"/>
      <c r="L21" s="128"/>
      <c r="M21" s="128"/>
    </row>
    <row r="22" spans="2:13" ht="18" customHeight="1" x14ac:dyDescent="0.25">
      <c r="B22" s="64" t="s">
        <v>3</v>
      </c>
      <c r="C22" s="54"/>
      <c r="D22" s="54"/>
      <c r="E22" s="67">
        <v>0.06</v>
      </c>
      <c r="F22" s="54"/>
      <c r="G22" s="57"/>
      <c r="H22" s="128"/>
      <c r="I22" s="128"/>
      <c r="J22" s="128"/>
      <c r="K22" s="128"/>
      <c r="L22" s="128"/>
      <c r="M22" s="128"/>
    </row>
    <row r="23" spans="2:13" ht="18" customHeight="1" x14ac:dyDescent="0.25">
      <c r="B23" s="64" t="s">
        <v>61</v>
      </c>
      <c r="C23" s="54"/>
      <c r="D23" s="54"/>
      <c r="E23" s="67">
        <v>0.02</v>
      </c>
      <c r="F23" s="54"/>
      <c r="G23" s="57"/>
      <c r="H23" s="56"/>
      <c r="I23" s="56"/>
      <c r="J23" s="56"/>
      <c r="K23" s="56"/>
      <c r="L23" s="56"/>
      <c r="M23" s="56"/>
    </row>
    <row r="24" spans="2:13" ht="18" customHeight="1" x14ac:dyDescent="0.25">
      <c r="B24" s="64" t="s">
        <v>62</v>
      </c>
      <c r="C24" s="54"/>
      <c r="D24" s="54"/>
      <c r="E24" s="66">
        <v>20</v>
      </c>
      <c r="F24" s="54"/>
      <c r="G24" s="57"/>
      <c r="H24" s="127" t="s">
        <v>80</v>
      </c>
      <c r="I24" s="128"/>
      <c r="J24" s="128"/>
      <c r="K24" s="128"/>
      <c r="L24" s="128"/>
      <c r="M24" s="128"/>
    </row>
    <row r="25" spans="2:13" ht="18" customHeight="1" x14ac:dyDescent="0.25">
      <c r="B25" s="64" t="s">
        <v>64</v>
      </c>
      <c r="C25" s="54"/>
      <c r="D25" s="54"/>
      <c r="E25" s="66" t="s">
        <v>10</v>
      </c>
      <c r="F25" s="54"/>
      <c r="G25" s="57"/>
      <c r="H25" s="128"/>
      <c r="I25" s="128"/>
      <c r="J25" s="128"/>
      <c r="K25" s="128"/>
      <c r="L25" s="128"/>
      <c r="M25" s="128"/>
    </row>
    <row r="26" spans="2:13" ht="18" customHeight="1" x14ac:dyDescent="0.25">
      <c r="B26" s="64" t="s">
        <v>65</v>
      </c>
      <c r="C26" s="54"/>
      <c r="D26" s="54"/>
      <c r="E26" s="74">
        <f>IF(E25="Beginning of Year",1,0)</f>
        <v>1</v>
      </c>
      <c r="F26" s="54"/>
      <c r="G26" s="57"/>
      <c r="H26" s="56"/>
      <c r="I26" s="56"/>
      <c r="J26" s="56"/>
      <c r="K26" s="56"/>
      <c r="L26" s="56"/>
      <c r="M26" s="56"/>
    </row>
    <row r="27" spans="2:13" ht="18" customHeight="1" x14ac:dyDescent="0.25">
      <c r="B27" s="64"/>
      <c r="C27" s="54"/>
      <c r="D27" s="54"/>
      <c r="E27" s="54"/>
      <c r="F27" s="54"/>
      <c r="G27" s="57"/>
      <c r="H27" s="127" t="s">
        <v>81</v>
      </c>
      <c r="I27" s="128"/>
      <c r="J27" s="128"/>
      <c r="K27" s="128"/>
      <c r="L27" s="128"/>
      <c r="M27" s="128"/>
    </row>
    <row r="28" spans="2:13" ht="18" customHeight="1" x14ac:dyDescent="0.25">
      <c r="B28" s="64"/>
      <c r="C28" s="54"/>
      <c r="D28" s="65"/>
      <c r="E28" s="75" t="s">
        <v>76</v>
      </c>
      <c r="F28" s="54"/>
      <c r="G28" s="57"/>
      <c r="H28" s="128"/>
      <c r="I28" s="128"/>
      <c r="J28" s="128"/>
      <c r="K28" s="128"/>
      <c r="L28" s="128"/>
      <c r="M28" s="128"/>
    </row>
    <row r="29" spans="2:13" ht="18" customHeight="1" x14ac:dyDescent="0.25">
      <c r="B29" s="64" t="s">
        <v>72</v>
      </c>
      <c r="C29" s="54"/>
      <c r="D29" s="76">
        <f>PMT(E22,E24,-E21,,E26)</f>
        <v>82249.582053633436</v>
      </c>
      <c r="E29" s="76">
        <f>PMT((1+E22)/(1+E23)-1,E24,-E21,,E26)*(1+E23)^IF(E26=0,1,0)</f>
        <v>70314.210140400508</v>
      </c>
      <c r="F29" s="54"/>
      <c r="G29" s="57"/>
      <c r="H29" s="56"/>
      <c r="I29" s="56"/>
      <c r="J29" s="56"/>
      <c r="K29" s="56"/>
      <c r="L29" s="56"/>
      <c r="M29" s="56"/>
    </row>
    <row r="30" spans="2:13" ht="18" customHeight="1" x14ac:dyDescent="0.25">
      <c r="B30" s="64" t="s">
        <v>73</v>
      </c>
      <c r="C30" s="54"/>
      <c r="D30" s="76">
        <f>D29</f>
        <v>82249.582053633436</v>
      </c>
      <c r="E30" s="76">
        <f>PMT((1+E22)/(1+E23)-1,E24,-E21,,E26)*(1+E23)^IF(E26=0,E24,E24-1)</f>
        <v>102434.52692000286</v>
      </c>
      <c r="F30" s="54"/>
      <c r="G30" s="57"/>
      <c r="H30" s="56"/>
      <c r="I30" s="56"/>
      <c r="J30" s="56"/>
      <c r="K30" s="56"/>
      <c r="L30" s="56"/>
      <c r="M30" s="56"/>
    </row>
    <row r="31" spans="2:13" ht="18" customHeight="1" x14ac:dyDescent="0.25">
      <c r="B31" s="64" t="s">
        <v>74</v>
      </c>
      <c r="C31" s="54"/>
      <c r="D31" s="76">
        <f>PMT(E22/12,E24*12,-E21,,E26)</f>
        <v>7128.6672485389536</v>
      </c>
      <c r="E31" s="76">
        <f>PMT(((1+E22)/(1+E23)-1)/12,E24*12,-E21,,E26)*(1+E23/12)^IF(E26=0,1,0)</f>
        <v>5998.9507406337616</v>
      </c>
      <c r="F31" s="54"/>
      <c r="G31" s="57"/>
      <c r="H31" s="55"/>
      <c r="I31" s="55"/>
      <c r="J31" s="55"/>
      <c r="K31" s="55"/>
      <c r="L31" s="55"/>
      <c r="M31" s="55"/>
    </row>
    <row r="32" spans="2:13" ht="18" customHeight="1" x14ac:dyDescent="0.25">
      <c r="B32" s="64" t="s">
        <v>75</v>
      </c>
      <c r="C32" s="54"/>
      <c r="D32" s="76">
        <f>PMT(E22/12,E24*12,-E21,,E26)</f>
        <v>7128.6672485389536</v>
      </c>
      <c r="E32" s="76">
        <f>PMT(((1+E22)/(1+E23)-1)/12,E24*12,-E21,,E26)*(1+E23/12)^IF(E26=0,E24*12,E24*12-1)</f>
        <v>8931.5176908465146</v>
      </c>
      <c r="F32" s="54"/>
      <c r="G32" s="57"/>
      <c r="H32" s="55"/>
      <c r="I32" s="55"/>
      <c r="J32" s="55"/>
      <c r="K32" s="55"/>
      <c r="L32" s="55"/>
      <c r="M32" s="55"/>
    </row>
    <row r="33" spans="2:13" ht="6.95" customHeight="1" x14ac:dyDescent="0.25">
      <c r="B33" s="54"/>
      <c r="C33" s="54"/>
      <c r="D33" s="54"/>
      <c r="E33" s="54"/>
      <c r="F33" s="54"/>
      <c r="G33" s="57"/>
      <c r="H33" s="55"/>
      <c r="I33" s="55"/>
      <c r="J33" s="55"/>
      <c r="K33" s="55"/>
      <c r="L33" s="55"/>
      <c r="M33" s="55"/>
    </row>
  </sheetData>
  <mergeCells count="7">
    <mergeCell ref="H27:M28"/>
    <mergeCell ref="B6:F6"/>
    <mergeCell ref="H6:M6"/>
    <mergeCell ref="B19:F19"/>
    <mergeCell ref="H19:M19"/>
    <mergeCell ref="H21:M22"/>
    <mergeCell ref="H24:M25"/>
  </mergeCells>
  <phoneticPr fontId="10" type="noConversion"/>
  <dataValidations count="1">
    <dataValidation type="list" allowBlank="1" showInputMessage="1" showErrorMessage="1" sqref="L12 E25 E12:F12">
      <formula1>"Beginning of Year, End of Year"</formula1>
    </dataValidation>
  </dataValidations>
  <printOptions horizontalCentered="1" verticalCentered="1"/>
  <pageMargins left="0.19685039370078741" right="0.19685039370078741" top="0.19685039370078741" bottom="0.19685039370078741" header="0.31496062992125984" footer="0.11811023622047245"/>
  <pageSetup paperSize="9" orientation="landscape" r:id="rId1"/>
  <headerFooter>
    <oddFooter>&amp;L© 2014 Spreadsheet123 LTD&amp;RAnnuity Calculator by Spreadsheet123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topLeftCell="A25" workbookViewId="0">
      <selection activeCell="M20" sqref="M20"/>
    </sheetView>
  </sheetViews>
  <sheetFormatPr defaultRowHeight="15" x14ac:dyDescent="0.25"/>
  <cols>
    <col min="1" max="8" width="9.140625" style="103"/>
    <col min="9" max="9" width="35.42578125" style="103" customWidth="1"/>
    <col min="10" max="16384" width="9.140625" style="103"/>
  </cols>
  <sheetData>
    <row r="1" spans="1:21" s="98" customFormat="1" ht="30" customHeight="1" x14ac:dyDescent="0.5">
      <c r="A1" s="137" t="s">
        <v>87</v>
      </c>
      <c r="B1" s="137"/>
      <c r="C1" s="137"/>
      <c r="D1" s="137"/>
      <c r="E1" s="137"/>
      <c r="F1" s="137"/>
      <c r="G1" s="137"/>
      <c r="H1" s="137"/>
      <c r="I1" s="137"/>
      <c r="J1" s="96"/>
      <c r="K1" s="96"/>
      <c r="L1" s="96"/>
      <c r="M1" s="97"/>
      <c r="N1" s="97"/>
      <c r="O1" s="97"/>
      <c r="P1" s="97"/>
      <c r="Q1" s="97"/>
      <c r="T1" s="99"/>
      <c r="U1" s="99"/>
    </row>
    <row r="2" spans="1:21" s="98" customFormat="1" x14ac:dyDescent="0.25">
      <c r="A2" s="100"/>
      <c r="B2" s="100"/>
      <c r="C2" s="100"/>
      <c r="D2" s="100"/>
      <c r="E2" s="100"/>
      <c r="F2" s="100"/>
      <c r="G2" s="100"/>
      <c r="H2" s="100"/>
      <c r="I2" s="101"/>
      <c r="J2" s="100"/>
      <c r="K2" s="100"/>
      <c r="L2" s="100"/>
    </row>
    <row r="3" spans="1:21" x14ac:dyDescent="0.25">
      <c r="A3" s="102"/>
      <c r="B3" s="102"/>
      <c r="I3" s="104" t="str">
        <f ca="1">"© "&amp;YEAR(TODAY())&amp;" Spreadsheet123 LTD. All rights reserved"</f>
        <v>© 2014 Spreadsheet123 LTD. All rights reserved</v>
      </c>
    </row>
    <row r="4" spans="1:21" ht="5.0999999999999996" customHeight="1" x14ac:dyDescent="0.25"/>
    <row r="5" spans="1:21" x14ac:dyDescent="0.25">
      <c r="A5" s="133" t="s">
        <v>23</v>
      </c>
      <c r="B5" s="133"/>
      <c r="C5" s="133"/>
      <c r="D5" s="133"/>
      <c r="E5" s="133"/>
      <c r="F5" s="133"/>
      <c r="G5" s="133"/>
      <c r="H5" s="133"/>
      <c r="I5" s="133"/>
    </row>
    <row r="6" spans="1:21" s="98" customFormat="1" x14ac:dyDescent="0.25">
      <c r="A6" s="138" t="s">
        <v>24</v>
      </c>
      <c r="B6" s="138"/>
      <c r="C6" s="138"/>
      <c r="D6" s="138"/>
      <c r="E6" s="138"/>
      <c r="F6" s="138"/>
      <c r="G6" s="138"/>
      <c r="H6" s="138"/>
      <c r="I6" s="138"/>
    </row>
    <row r="7" spans="1:21" s="98" customFormat="1" x14ac:dyDescent="0.25">
      <c r="A7" s="134" t="s">
        <v>25</v>
      </c>
      <c r="B7" s="134"/>
      <c r="C7" s="134"/>
      <c r="D7" s="134"/>
      <c r="E7" s="134"/>
      <c r="F7" s="134"/>
      <c r="G7" s="134"/>
      <c r="H7" s="134"/>
      <c r="I7" s="134"/>
    </row>
    <row r="8" spans="1:21" s="98" customFormat="1" x14ac:dyDescent="0.25">
      <c r="A8" s="105" t="s">
        <v>26</v>
      </c>
      <c r="B8" s="105"/>
      <c r="C8" s="105"/>
      <c r="D8" s="105"/>
      <c r="E8" s="105"/>
      <c r="F8" s="105"/>
      <c r="G8" s="105"/>
      <c r="H8" s="105"/>
      <c r="I8" s="105"/>
    </row>
    <row r="9" spans="1:21" s="98" customFormat="1" x14ac:dyDescent="0.25">
      <c r="A9" s="134"/>
      <c r="B9" s="134"/>
      <c r="C9" s="134"/>
      <c r="D9" s="134"/>
      <c r="E9" s="134"/>
      <c r="F9" s="134"/>
      <c r="G9" s="134"/>
      <c r="H9" s="134"/>
      <c r="I9" s="134"/>
    </row>
    <row r="10" spans="1:21" s="98" customFormat="1" x14ac:dyDescent="0.25">
      <c r="A10" s="134" t="s">
        <v>27</v>
      </c>
      <c r="B10" s="134"/>
      <c r="C10" s="134"/>
      <c r="D10" s="134"/>
      <c r="E10" s="134"/>
      <c r="F10" s="134"/>
      <c r="G10" s="134"/>
      <c r="H10" s="134"/>
      <c r="I10" s="134"/>
    </row>
    <row r="11" spans="1:21" s="98" customFormat="1" x14ac:dyDescent="0.25">
      <c r="A11" s="134" t="s">
        <v>28</v>
      </c>
      <c r="B11" s="134"/>
      <c r="C11" s="134"/>
      <c r="D11" s="134"/>
      <c r="E11" s="134"/>
      <c r="F11" s="134"/>
      <c r="G11" s="134"/>
      <c r="H11" s="134"/>
      <c r="I11" s="134"/>
    </row>
    <row r="12" spans="1:21" s="98" customFormat="1" x14ac:dyDescent="0.25">
      <c r="A12" s="105"/>
      <c r="B12" s="105"/>
      <c r="C12" s="105"/>
      <c r="D12" s="105"/>
      <c r="E12" s="105"/>
      <c r="F12" s="105"/>
      <c r="G12" s="105"/>
      <c r="H12" s="105"/>
      <c r="I12" s="105"/>
    </row>
    <row r="13" spans="1:21" x14ac:dyDescent="0.25">
      <c r="A13" s="133" t="s">
        <v>29</v>
      </c>
      <c r="B13" s="133"/>
      <c r="C13" s="133"/>
      <c r="D13" s="133"/>
      <c r="E13" s="133"/>
      <c r="F13" s="133"/>
      <c r="G13" s="133"/>
      <c r="H13" s="133"/>
      <c r="I13" s="133"/>
    </row>
    <row r="14" spans="1:21" s="98" customFormat="1" x14ac:dyDescent="0.25">
      <c r="A14" s="134" t="s">
        <v>30</v>
      </c>
      <c r="B14" s="134"/>
      <c r="C14" s="134"/>
      <c r="D14" s="134"/>
      <c r="E14" s="134"/>
      <c r="F14" s="134"/>
      <c r="G14" s="134"/>
      <c r="H14" s="134"/>
      <c r="I14" s="134"/>
    </row>
    <row r="15" spans="1:21" s="98" customFormat="1" x14ac:dyDescent="0.25">
      <c r="A15" s="134" t="s">
        <v>31</v>
      </c>
      <c r="B15" s="134"/>
      <c r="C15" s="134"/>
      <c r="D15" s="134"/>
      <c r="E15" s="134"/>
      <c r="F15" s="134"/>
      <c r="G15" s="134"/>
      <c r="H15" s="134"/>
      <c r="I15" s="134"/>
    </row>
    <row r="16" spans="1:21" s="98" customFormat="1" x14ac:dyDescent="0.25">
      <c r="A16" s="105"/>
      <c r="B16" s="105"/>
      <c r="C16" s="105"/>
      <c r="D16" s="105"/>
      <c r="E16" s="105"/>
      <c r="F16" s="105"/>
      <c r="G16" s="105"/>
      <c r="H16" s="105"/>
      <c r="I16" s="105"/>
    </row>
    <row r="17" spans="1:9" x14ac:dyDescent="0.25">
      <c r="A17" s="133" t="s">
        <v>32</v>
      </c>
      <c r="B17" s="133"/>
      <c r="C17" s="133"/>
      <c r="D17" s="133"/>
      <c r="E17" s="133"/>
      <c r="F17" s="133"/>
      <c r="G17" s="133"/>
      <c r="H17" s="133"/>
      <c r="I17" s="133"/>
    </row>
    <row r="18" spans="1:9" s="98" customFormat="1" x14ac:dyDescent="0.25">
      <c r="A18" s="134" t="s">
        <v>91</v>
      </c>
      <c r="B18" s="134"/>
      <c r="C18" s="134"/>
      <c r="D18" s="134"/>
      <c r="E18" s="134"/>
      <c r="F18" s="134"/>
      <c r="G18" s="134"/>
      <c r="H18" s="134"/>
      <c r="I18" s="134"/>
    </row>
    <row r="19" spans="1:9" s="98" customFormat="1" x14ac:dyDescent="0.25">
      <c r="A19" s="134" t="s">
        <v>33</v>
      </c>
      <c r="B19" s="134"/>
      <c r="C19" s="134"/>
      <c r="D19" s="134"/>
      <c r="E19" s="134"/>
      <c r="F19" s="134"/>
      <c r="G19" s="134"/>
      <c r="H19" s="134"/>
      <c r="I19" s="134"/>
    </row>
    <row r="20" spans="1:9" s="98" customFormat="1" x14ac:dyDescent="0.25">
      <c r="A20" s="134" t="s">
        <v>34</v>
      </c>
      <c r="B20" s="134"/>
      <c r="C20" s="134"/>
      <c r="D20" s="134"/>
      <c r="E20" s="134"/>
      <c r="F20" s="134"/>
      <c r="G20" s="134"/>
      <c r="H20" s="134"/>
      <c r="I20" s="134"/>
    </row>
    <row r="21" spans="1:9" s="98" customFormat="1" x14ac:dyDescent="0.25">
      <c r="A21" s="134" t="s">
        <v>35</v>
      </c>
      <c r="B21" s="134"/>
      <c r="C21" s="134"/>
      <c r="D21" s="134"/>
      <c r="E21" s="134"/>
      <c r="F21" s="134"/>
      <c r="G21" s="134"/>
      <c r="H21" s="134"/>
      <c r="I21" s="134"/>
    </row>
    <row r="22" spans="1:9" s="98" customFormat="1" x14ac:dyDescent="0.25">
      <c r="A22" s="135" t="s">
        <v>36</v>
      </c>
      <c r="B22" s="135"/>
      <c r="C22" s="135"/>
      <c r="D22" s="135"/>
      <c r="E22" s="135"/>
      <c r="F22" s="135"/>
      <c r="G22" s="135"/>
      <c r="H22" s="135"/>
      <c r="I22" s="135"/>
    </row>
    <row r="23" spans="1:9" s="98" customFormat="1" x14ac:dyDescent="0.25">
      <c r="A23" s="135" t="s">
        <v>78</v>
      </c>
      <c r="B23" s="135"/>
      <c r="C23" s="135"/>
      <c r="D23" s="135"/>
      <c r="E23" s="135"/>
      <c r="F23" s="135"/>
      <c r="G23" s="135"/>
      <c r="H23" s="135"/>
      <c r="I23" s="135"/>
    </row>
    <row r="24" spans="1:9" s="98" customFormat="1" x14ac:dyDescent="0.25">
      <c r="A24" s="109" t="s">
        <v>92</v>
      </c>
      <c r="B24" s="109"/>
      <c r="C24" s="109"/>
      <c r="D24" s="109"/>
      <c r="E24" s="109"/>
      <c r="F24" s="109"/>
      <c r="G24" s="109"/>
      <c r="H24" s="109"/>
      <c r="I24" s="109"/>
    </row>
    <row r="25" spans="1:9" s="98" customFormat="1" x14ac:dyDescent="0.25">
      <c r="A25" s="109" t="s">
        <v>37</v>
      </c>
      <c r="B25" s="109"/>
      <c r="C25" s="109"/>
      <c r="D25" s="109"/>
      <c r="E25" s="109"/>
      <c r="F25" s="109"/>
      <c r="G25" s="109"/>
      <c r="H25" s="109"/>
      <c r="I25" s="109"/>
    </row>
    <row r="26" spans="1:9" s="98" customFormat="1" x14ac:dyDescent="0.25">
      <c r="A26" s="109" t="s">
        <v>38</v>
      </c>
      <c r="B26" s="109"/>
      <c r="C26" s="109"/>
      <c r="D26" s="109"/>
      <c r="E26" s="109"/>
      <c r="F26" s="109"/>
      <c r="G26" s="109"/>
      <c r="H26" s="109"/>
      <c r="I26" s="109"/>
    </row>
    <row r="27" spans="1:9" s="98" customFormat="1" x14ac:dyDescent="0.25">
      <c r="A27" s="105"/>
      <c r="B27" s="105"/>
      <c r="C27" s="105"/>
      <c r="D27" s="105"/>
      <c r="E27" s="105"/>
      <c r="F27" s="105"/>
      <c r="G27" s="105"/>
      <c r="H27" s="105"/>
      <c r="I27" s="105"/>
    </row>
    <row r="28" spans="1:9" x14ac:dyDescent="0.25">
      <c r="A28" s="133" t="s">
        <v>39</v>
      </c>
      <c r="B28" s="133"/>
      <c r="C28" s="133"/>
      <c r="D28" s="133"/>
      <c r="E28" s="133"/>
      <c r="F28" s="133"/>
      <c r="G28" s="133"/>
      <c r="H28" s="133"/>
      <c r="I28" s="133"/>
    </row>
    <row r="29" spans="1:9" s="98" customFormat="1" x14ac:dyDescent="0.25">
      <c r="A29" s="136" t="s">
        <v>88</v>
      </c>
      <c r="B29" s="136"/>
      <c r="C29" s="136"/>
      <c r="D29" s="136"/>
      <c r="E29" s="136"/>
      <c r="F29" s="136"/>
      <c r="G29" s="136"/>
      <c r="H29" s="136"/>
      <c r="I29" s="136"/>
    </row>
    <row r="30" spans="1:9" s="98" customFormat="1" x14ac:dyDescent="0.25">
      <c r="A30" s="136" t="s">
        <v>40</v>
      </c>
      <c r="B30" s="136"/>
      <c r="C30" s="136"/>
      <c r="D30" s="136"/>
      <c r="E30" s="136"/>
      <c r="F30" s="136"/>
      <c r="G30" s="136"/>
      <c r="H30" s="136"/>
      <c r="I30" s="136"/>
    </row>
    <row r="31" spans="1:9" s="98" customFormat="1" x14ac:dyDescent="0.25">
      <c r="A31" s="136" t="s">
        <v>89</v>
      </c>
      <c r="B31" s="134"/>
      <c r="C31" s="134"/>
      <c r="D31" s="134"/>
      <c r="E31" s="134"/>
      <c r="F31" s="134"/>
      <c r="G31" s="134"/>
      <c r="H31" s="134"/>
      <c r="I31" s="134"/>
    </row>
    <row r="32" spans="1:9" s="98" customFormat="1" x14ac:dyDescent="0.25">
      <c r="A32" s="136" t="s">
        <v>41</v>
      </c>
      <c r="B32" s="136"/>
      <c r="C32" s="136"/>
      <c r="D32" s="136"/>
      <c r="E32" s="136"/>
      <c r="F32" s="136"/>
      <c r="G32" s="136"/>
      <c r="H32" s="136"/>
      <c r="I32" s="136"/>
    </row>
    <row r="33" spans="1:9" s="98" customFormat="1" x14ac:dyDescent="0.25">
      <c r="A33" s="105"/>
      <c r="B33" s="105"/>
      <c r="C33" s="105"/>
      <c r="D33" s="105"/>
      <c r="E33" s="105"/>
      <c r="F33" s="105"/>
      <c r="G33" s="105"/>
      <c r="H33" s="105"/>
      <c r="I33" s="105"/>
    </row>
    <row r="34" spans="1:9" x14ac:dyDescent="0.25">
      <c r="A34" s="133" t="s">
        <v>42</v>
      </c>
      <c r="B34" s="133"/>
      <c r="C34" s="133"/>
      <c r="D34" s="133"/>
      <c r="E34" s="133"/>
      <c r="F34" s="133"/>
      <c r="G34" s="133"/>
      <c r="H34" s="133"/>
      <c r="I34" s="133"/>
    </row>
    <row r="35" spans="1:9" s="98" customFormat="1" x14ac:dyDescent="0.25">
      <c r="A35" s="134" t="s">
        <v>90</v>
      </c>
      <c r="B35" s="134"/>
      <c r="C35" s="134"/>
      <c r="D35" s="134"/>
      <c r="E35" s="134"/>
      <c r="F35" s="134"/>
      <c r="G35" s="134"/>
      <c r="H35" s="134"/>
      <c r="I35" s="134"/>
    </row>
    <row r="36" spans="1:9" s="98" customFormat="1" x14ac:dyDescent="0.25">
      <c r="A36" s="134" t="s">
        <v>43</v>
      </c>
      <c r="B36" s="134"/>
      <c r="C36" s="134"/>
      <c r="D36" s="134"/>
      <c r="E36" s="134"/>
      <c r="F36" s="134"/>
      <c r="G36" s="134"/>
      <c r="H36" s="134"/>
      <c r="I36" s="134"/>
    </row>
    <row r="37" spans="1:9" s="98" customFormat="1" x14ac:dyDescent="0.25">
      <c r="A37" s="105"/>
      <c r="B37" s="105"/>
      <c r="C37" s="105"/>
      <c r="D37" s="105"/>
      <c r="E37" s="105"/>
      <c r="F37" s="105"/>
      <c r="G37" s="105"/>
      <c r="H37" s="105"/>
      <c r="I37" s="105"/>
    </row>
    <row r="38" spans="1:9" x14ac:dyDescent="0.25">
      <c r="A38" s="133" t="s">
        <v>44</v>
      </c>
      <c r="B38" s="133"/>
      <c r="C38" s="133"/>
      <c r="D38" s="133"/>
      <c r="E38" s="133"/>
      <c r="F38" s="133"/>
      <c r="G38" s="133"/>
      <c r="H38" s="133"/>
      <c r="I38" s="133"/>
    </row>
    <row r="39" spans="1:9" s="98" customFormat="1" x14ac:dyDescent="0.25">
      <c r="A39" s="134" t="s">
        <v>45</v>
      </c>
      <c r="B39" s="134"/>
      <c r="C39" s="134"/>
      <c r="D39" s="134"/>
      <c r="E39" s="134"/>
      <c r="F39" s="134"/>
      <c r="G39" s="134"/>
      <c r="H39" s="134"/>
      <c r="I39" s="134"/>
    </row>
    <row r="40" spans="1:9" s="98" customFormat="1" x14ac:dyDescent="0.25">
      <c r="A40" s="134" t="s">
        <v>46</v>
      </c>
      <c r="B40" s="134"/>
      <c r="C40" s="134"/>
      <c r="D40" s="134"/>
      <c r="E40" s="134"/>
      <c r="F40" s="134"/>
      <c r="G40" s="134"/>
      <c r="H40" s="134"/>
      <c r="I40" s="134"/>
    </row>
    <row r="41" spans="1:9" s="98" customFormat="1" x14ac:dyDescent="0.25">
      <c r="A41" s="134" t="s">
        <v>47</v>
      </c>
      <c r="B41" s="134"/>
      <c r="C41" s="134"/>
      <c r="D41" s="134"/>
      <c r="E41" s="134"/>
      <c r="F41" s="134"/>
      <c r="G41" s="134"/>
      <c r="H41" s="134"/>
      <c r="I41" s="134"/>
    </row>
    <row r="42" spans="1:9" s="98" customFormat="1" x14ac:dyDescent="0.25">
      <c r="A42" s="134" t="s">
        <v>48</v>
      </c>
      <c r="B42" s="134"/>
      <c r="C42" s="134"/>
      <c r="D42" s="134"/>
      <c r="E42" s="134"/>
      <c r="F42" s="134"/>
      <c r="G42" s="134"/>
      <c r="H42" s="134"/>
      <c r="I42" s="134"/>
    </row>
    <row r="43" spans="1:9" s="98" customFormat="1" x14ac:dyDescent="0.25">
      <c r="A43" s="134" t="s">
        <v>49</v>
      </c>
      <c r="B43" s="134"/>
      <c r="C43" s="134"/>
      <c r="D43" s="134"/>
      <c r="E43" s="134"/>
      <c r="F43" s="134"/>
      <c r="G43" s="134"/>
      <c r="H43" s="134"/>
      <c r="I43" s="134"/>
    </row>
    <row r="44" spans="1:9" s="98" customFormat="1" x14ac:dyDescent="0.25">
      <c r="A44" s="134" t="s">
        <v>50</v>
      </c>
      <c r="B44" s="134"/>
      <c r="C44" s="134"/>
      <c r="D44" s="134"/>
      <c r="E44" s="134"/>
      <c r="F44" s="134"/>
      <c r="G44" s="134"/>
      <c r="H44" s="134"/>
      <c r="I44" s="134"/>
    </row>
    <row r="45" spans="1:9" s="98" customFormat="1" x14ac:dyDescent="0.25">
      <c r="A45" s="134" t="s">
        <v>51</v>
      </c>
      <c r="B45" s="134"/>
      <c r="C45" s="134"/>
      <c r="D45" s="134"/>
      <c r="E45" s="134"/>
      <c r="F45" s="134"/>
      <c r="G45" s="134"/>
      <c r="H45" s="134"/>
      <c r="I45" s="134"/>
    </row>
    <row r="46" spans="1:9" s="98" customFormat="1" x14ac:dyDescent="0.25">
      <c r="A46" s="134" t="s">
        <v>52</v>
      </c>
      <c r="B46" s="134"/>
      <c r="C46" s="134"/>
      <c r="D46" s="134"/>
      <c r="E46" s="134"/>
      <c r="F46" s="134"/>
      <c r="G46" s="134"/>
      <c r="H46" s="134"/>
      <c r="I46" s="134"/>
    </row>
    <row r="47" spans="1:9" s="98" customFormat="1" x14ac:dyDescent="0.25">
      <c r="A47" s="105"/>
      <c r="B47" s="105"/>
      <c r="C47" s="105"/>
      <c r="D47" s="105"/>
      <c r="E47" s="105"/>
      <c r="F47" s="105"/>
      <c r="G47" s="105"/>
      <c r="H47" s="105"/>
      <c r="I47" s="105"/>
    </row>
    <row r="48" spans="1:9" s="108" customFormat="1" ht="8.25" x14ac:dyDescent="0.15">
      <c r="A48" s="106" t="s">
        <v>53</v>
      </c>
      <c r="B48" s="107"/>
      <c r="C48" s="107"/>
      <c r="D48" s="107"/>
      <c r="E48" s="107"/>
      <c r="F48" s="107"/>
      <c r="G48" s="107"/>
      <c r="H48" s="107"/>
      <c r="I48" s="107"/>
    </row>
    <row r="49" spans="1:9" s="108" customFormat="1" ht="8.25" x14ac:dyDescent="0.15">
      <c r="A49" s="107" t="s">
        <v>54</v>
      </c>
      <c r="B49" s="107"/>
      <c r="C49" s="107"/>
      <c r="D49" s="107"/>
      <c r="E49" s="107"/>
      <c r="F49" s="107"/>
      <c r="G49" s="107"/>
      <c r="H49" s="107"/>
      <c r="I49" s="107"/>
    </row>
    <row r="50" spans="1:9" s="108" customFormat="1" ht="8.25" x14ac:dyDescent="0.15">
      <c r="A50" s="107" t="s">
        <v>55</v>
      </c>
      <c r="B50" s="107"/>
      <c r="C50" s="107"/>
      <c r="D50" s="107"/>
      <c r="E50" s="107"/>
      <c r="F50" s="107"/>
      <c r="G50" s="107"/>
      <c r="H50" s="107"/>
      <c r="I50" s="107"/>
    </row>
    <row r="51" spans="1:9" s="98" customFormat="1" x14ac:dyDescent="0.25">
      <c r="A51" s="105"/>
      <c r="B51" s="105"/>
      <c r="C51" s="105"/>
      <c r="D51" s="105"/>
      <c r="E51" s="105"/>
      <c r="F51" s="105"/>
      <c r="G51" s="105"/>
      <c r="H51" s="105"/>
      <c r="I51" s="105"/>
    </row>
    <row r="52" spans="1:9" x14ac:dyDescent="0.25">
      <c r="A52" s="133" t="s">
        <v>56</v>
      </c>
      <c r="B52" s="133"/>
      <c r="C52" s="133"/>
      <c r="D52" s="133"/>
      <c r="E52" s="133"/>
      <c r="F52" s="133"/>
      <c r="G52" s="133"/>
      <c r="H52" s="133"/>
      <c r="I52" s="133"/>
    </row>
    <row r="53" spans="1:9" s="98" customFormat="1" x14ac:dyDescent="0.25">
      <c r="A53" s="134" t="s">
        <v>57</v>
      </c>
      <c r="B53" s="134"/>
      <c r="C53" s="134"/>
      <c r="D53" s="134"/>
      <c r="E53" s="134"/>
      <c r="F53" s="134"/>
      <c r="G53" s="134"/>
      <c r="H53" s="134"/>
      <c r="I53" s="134"/>
    </row>
    <row r="54" spans="1:9" s="98" customFormat="1" x14ac:dyDescent="0.25">
      <c r="A54" s="105" t="s">
        <v>58</v>
      </c>
      <c r="B54" s="105"/>
      <c r="C54" s="105"/>
      <c r="D54" s="105"/>
      <c r="E54" s="105"/>
      <c r="F54" s="105"/>
      <c r="G54" s="105"/>
      <c r="H54" s="105"/>
      <c r="I54" s="105"/>
    </row>
  </sheetData>
  <sheetProtection selectLockedCells="1" selectUnlockedCells="1"/>
  <mergeCells count="36">
    <mergeCell ref="A18:I18"/>
    <mergeCell ref="A19:I19"/>
    <mergeCell ref="A20:I20"/>
    <mergeCell ref="A21:I21"/>
    <mergeCell ref="A1:I1"/>
    <mergeCell ref="A7:I7"/>
    <mergeCell ref="A5:I5"/>
    <mergeCell ref="A6:I6"/>
    <mergeCell ref="A38:I38"/>
    <mergeCell ref="A39:I39"/>
    <mergeCell ref="A22:I22"/>
    <mergeCell ref="A9:I9"/>
    <mergeCell ref="A10:I10"/>
    <mergeCell ref="A11:I11"/>
    <mergeCell ref="A13:I13"/>
    <mergeCell ref="A14:I14"/>
    <mergeCell ref="A15:I15"/>
    <mergeCell ref="A17:I17"/>
    <mergeCell ref="A40:I40"/>
    <mergeCell ref="A23:I23"/>
    <mergeCell ref="A28:I28"/>
    <mergeCell ref="A29:I29"/>
    <mergeCell ref="A30:I30"/>
    <mergeCell ref="A31:I31"/>
    <mergeCell ref="A32:I32"/>
    <mergeCell ref="A34:I34"/>
    <mergeCell ref="A35:I35"/>
    <mergeCell ref="A36:I36"/>
    <mergeCell ref="A52:I52"/>
    <mergeCell ref="A53:I53"/>
    <mergeCell ref="A41:I41"/>
    <mergeCell ref="A42:I42"/>
    <mergeCell ref="A43:I43"/>
    <mergeCell ref="A44:I44"/>
    <mergeCell ref="A45:I45"/>
    <mergeCell ref="A46:I46"/>
  </mergeCells>
  <phoneticPr fontId="10" type="noConversion"/>
  <pageMargins left="0.51181102362204722" right="0.31496062992125984"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Annuity Estimator</vt:lpstr>
      <vt:lpstr>Annuity Calculator</vt:lpstr>
      <vt:lpstr>EULA</vt:lpstr>
      <vt:lpstr>FP</vt:lpstr>
      <vt:lpstr>Inf_Rate</vt:lpstr>
      <vt:lpstr>Ini_cap</vt:lpstr>
      <vt:lpstr>'Annuity Calculator'!Print_Area</vt:lpstr>
      <vt:lpstr>'Annuity Estimator'!Print_Area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Estimator</dc:title>
  <dc:creator>spreadsheet123.com</dc:creator>
  <dc:description>© 2014 Spreadsheet123 LTD. All rights reserved</dc:description>
  <cp:lastModifiedBy>Spreadsheet123 Ltd</cp:lastModifiedBy>
  <cp:lastPrinted>2014-02-26T20:55:19Z</cp:lastPrinted>
  <dcterms:created xsi:type="dcterms:W3CDTF">2010-04-07T08:20:41Z</dcterms:created>
  <dcterms:modified xsi:type="dcterms:W3CDTF">2014-02-26T21:45:31Z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1.0.2</vt:lpwstr>
  </property>
</Properties>
</file>