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xampp\htdocs\files\free-templates\"/>
    </mc:Choice>
  </mc:AlternateContent>
  <bookViews>
    <workbookView xWindow="120" yWindow="60" windowWidth="15270" windowHeight="5640"/>
  </bookViews>
  <sheets>
    <sheet name="401(k) Calculator" sheetId="1" r:id="rId1"/>
    <sheet name="401(k) Detailed" sheetId="3" r:id="rId2"/>
    <sheet name="Desired Income" sheetId="2" r:id="rId3"/>
    <sheet name="401(k) Balance" sheetId="4" r:id="rId4"/>
    <sheet name="EULA" sheetId="5" r:id="rId5"/>
  </sheets>
  <definedNames>
    <definedName name="age">OFFSET('401(k) Detailed'!$B$6,3,0,to_ret,1)</definedName>
    <definedName name="age_1">OFFSET('Desired Income'!$B$9,INDEX('Desired Income'!$A$10:$A$49,COUNT('Desired Income'!$A$10:$A$49)),0,1,1)</definedName>
    <definedName name="age_to_date">OFFSET('401(k) Detailed'!$B$6,3,0,'401(k) Balance'!$A$7-cur_age+1,1)</definedName>
    <definedName name="all_cont">OFFSET('401(k) Detailed'!$F$7,2,0,to_ret,1)+OFFSET('401(k) Detailed'!$H$7,2,0,to_ret,1)</definedName>
    <definedName name="bal">OFFSET('401(k) Detailed'!$K$6,3,0,to_ret,1)</definedName>
    <definedName name="bal_to_date">OFFSET('401(k) Detailed'!$K$6,3,0,'401(k) Balance'!$F$7-cur_age+1,1)</definedName>
    <definedName name="cont">'401(k) Calculator'!$E$27</definedName>
    <definedName name="cur_age">'401(k) Calculator'!$E$8</definedName>
    <definedName name="e_match">OFFSET('401(k) Detailed'!$H$7,2,0,to_ret,1)</definedName>
    <definedName name="e_match_to_date">OFFSET('401(k) Detailed'!$H$7,2,0,'401(k) Balance'!$F$7-cur_age+1,1)</definedName>
    <definedName name="interest">SUM(OFFSET('Desired Income'!$H$8,3,0,'401(k) Calculator'!$E$41,1))</definedName>
    <definedName name="lim">'401(k) Calculator'!$E$26</definedName>
    <definedName name="mns">ROUND(VLOOKUP(age_1,'Desired Income'!$B$10:$I$49,2,TRUE)/(VLOOKUP(age_1,'Desired Income'!$B$10:$I$49,3,TRUE)/12),0)</definedName>
    <definedName name="num">'401(k) Calculator'!$M$27</definedName>
    <definedName name="number">'401(k) Calculator'!$A$67:$A$137</definedName>
    <definedName name="_xlnm.Print_Area" localSheetId="3">'401(k) Balance'!$A$1:$H$55</definedName>
    <definedName name="_xlnm.Print_Area" localSheetId="0">'401(k) Calculator'!$A$1:$N$65</definedName>
    <definedName name="_xlnm.Print_Area" localSheetId="1">'401(k) Detailed'!$A$1:$L$79</definedName>
    <definedName name="_xlnm.Print_Area" localSheetId="2">'Desired Income'!$A$1:$I$49</definedName>
    <definedName name="Rate">IF('401(k) Calculator'!$E$32="Variable",TRUE,FALSE)</definedName>
    <definedName name="ret">'401(k) Calculator'!$E$9</definedName>
    <definedName name="to_ret">'401(k) Calculator'!$M$8</definedName>
    <definedName name="y_caunt_to_date">OFFSET('401(k) Detailed'!$F$7,2,0,'401(k) Balance'!$F$7-'401(k) Calculator'!$E$8+1,1)</definedName>
    <definedName name="y_cont">OFFSET('401(k) Detailed'!$F$7,2,0,to_ret,1)</definedName>
  </definedNames>
  <calcPr calcId="152511"/>
</workbook>
</file>

<file path=xl/calcChain.xml><?xml version="1.0" encoding="utf-8"?>
<calcChain xmlns="http://schemas.openxmlformats.org/spreadsheetml/2006/main">
  <c r="I3" i="5" l="1"/>
  <c r="H2" i="4"/>
  <c r="I2" i="2"/>
  <c r="L2" i="3"/>
  <c r="E10" i="2"/>
  <c r="F10" i="2" s="1"/>
  <c r="H15" i="1"/>
  <c r="H13" i="1"/>
  <c r="M8" i="1"/>
  <c r="A9" i="3"/>
  <c r="B9" i="3" s="1"/>
  <c r="A10" i="3"/>
  <c r="B10" i="3"/>
  <c r="A11" i="3"/>
  <c r="B11" i="3"/>
  <c r="A12" i="3"/>
  <c r="C9" i="3"/>
  <c r="C10" i="3"/>
  <c r="C11" i="3"/>
  <c r="F8" i="3"/>
  <c r="E9" i="3"/>
  <c r="H8" i="3"/>
  <c r="M27" i="1"/>
  <c r="J10" i="3"/>
  <c r="J9" i="3"/>
  <c r="K8" i="3"/>
  <c r="A10" i="2"/>
  <c r="B10" i="2"/>
  <c r="M38" i="1"/>
  <c r="D10" i="2"/>
  <c r="G10" i="2"/>
  <c r="N2" i="1"/>
  <c r="A13" i="3" l="1"/>
  <c r="B12" i="3"/>
  <c r="F9" i="3"/>
  <c r="E11" i="3"/>
  <c r="G11" i="3"/>
  <c r="J11" i="3"/>
  <c r="G10" i="3"/>
  <c r="E10" i="3"/>
  <c r="G9" i="3"/>
  <c r="L9" i="3" s="1"/>
  <c r="H9" i="3" l="1"/>
  <c r="H10" i="3"/>
  <c r="F11" i="3"/>
  <c r="F10" i="3"/>
  <c r="K9" i="3"/>
  <c r="K10" i="3" s="1"/>
  <c r="I9" i="3"/>
  <c r="I10" i="3" s="1"/>
  <c r="I11" i="3" s="1"/>
  <c r="I12" i="3" s="1"/>
  <c r="E12" i="3"/>
  <c r="C12" i="3"/>
  <c r="J12" i="3"/>
  <c r="G12" i="3"/>
  <c r="H12" i="3" s="1"/>
  <c r="H11" i="3"/>
  <c r="B13" i="3"/>
  <c r="A14" i="3"/>
  <c r="K11" i="3" l="1"/>
  <c r="K12" i="3" s="1"/>
  <c r="L11" i="3"/>
  <c r="A15" i="3"/>
  <c r="B14" i="3"/>
  <c r="L10" i="3"/>
  <c r="F12" i="3"/>
  <c r="C13" i="3"/>
  <c r="E13" i="3" s="1"/>
  <c r="J13" i="3"/>
  <c r="G13" i="3"/>
  <c r="L13" i="3" l="1"/>
  <c r="K13" i="3"/>
  <c r="I13" i="3"/>
  <c r="F13" i="3"/>
  <c r="J14" i="3"/>
  <c r="C14" i="3"/>
  <c r="E14" i="3"/>
  <c r="F14" i="3" s="1"/>
  <c r="G14" i="3"/>
  <c r="H14" i="3"/>
  <c r="I14" i="3"/>
  <c r="B15" i="3"/>
  <c r="A16" i="3"/>
  <c r="L12" i="3"/>
  <c r="H13" i="3"/>
  <c r="K14" i="3" l="1"/>
  <c r="L14" i="3"/>
  <c r="J15" i="3"/>
  <c r="C15" i="3"/>
  <c r="G15" i="3" s="1"/>
  <c r="H15" i="3" s="1"/>
  <c r="A17" i="3"/>
  <c r="B16" i="3"/>
  <c r="L15" i="3" l="1"/>
  <c r="K15" i="3"/>
  <c r="E15" i="3"/>
  <c r="J16" i="3"/>
  <c r="C16" i="3"/>
  <c r="E16" i="3" s="1"/>
  <c r="F16" i="3" s="1"/>
  <c r="B17" i="3"/>
  <c r="A18" i="3"/>
  <c r="B18" i="3" l="1"/>
  <c r="A19" i="3"/>
  <c r="J17" i="3"/>
  <c r="C17" i="3"/>
  <c r="E17" i="3" s="1"/>
  <c r="G16" i="3"/>
  <c r="H16" i="3" s="1"/>
  <c r="K16" i="3"/>
  <c r="F15" i="3"/>
  <c r="I15" i="3"/>
  <c r="I16" i="3" s="1"/>
  <c r="F17" i="3" l="1"/>
  <c r="I17" i="3"/>
  <c r="G17" i="3"/>
  <c r="H17" i="3" s="1"/>
  <c r="B19" i="3"/>
  <c r="A20" i="3"/>
  <c r="E18" i="3"/>
  <c r="C18" i="3"/>
  <c r="G18" i="3" s="1"/>
  <c r="H18" i="3" s="1"/>
  <c r="I18" i="3"/>
  <c r="F18" i="3"/>
  <c r="J18" i="3"/>
  <c r="L16" i="3"/>
  <c r="C19" i="3" l="1"/>
  <c r="E19" i="3" s="1"/>
  <c r="J19" i="3"/>
  <c r="A21" i="3"/>
  <c r="B20" i="3"/>
  <c r="L17" i="3"/>
  <c r="K17" i="3"/>
  <c r="K18" i="3" s="1"/>
  <c r="L18" i="3" l="1"/>
  <c r="I19" i="3"/>
  <c r="F19" i="3"/>
  <c r="B21" i="3"/>
  <c r="A22" i="3"/>
  <c r="G19" i="3"/>
  <c r="H19" i="3" s="1"/>
  <c r="E20" i="3"/>
  <c r="I20" i="3" s="1"/>
  <c r="C20" i="3"/>
  <c r="G20" i="3"/>
  <c r="J20" i="3"/>
  <c r="H20" i="3"/>
  <c r="L19" i="3" l="1"/>
  <c r="F20" i="3"/>
  <c r="B22" i="3"/>
  <c r="A23" i="3"/>
  <c r="C21" i="3"/>
  <c r="G21" i="3" s="1"/>
  <c r="H21" i="3" s="1"/>
  <c r="J21" i="3"/>
  <c r="K19" i="3"/>
  <c r="L20" i="3" s="1"/>
  <c r="A24" i="3" l="1"/>
  <c r="B23" i="3"/>
  <c r="E21" i="3"/>
  <c r="C22" i="3"/>
  <c r="E22" i="3" s="1"/>
  <c r="F22" i="3" s="1"/>
  <c r="J22" i="3"/>
  <c r="K20" i="3"/>
  <c r="L21" i="3" s="1"/>
  <c r="G22" i="3" l="1"/>
  <c r="H22" i="3" s="1"/>
  <c r="I21" i="3"/>
  <c r="I22" i="3" s="1"/>
  <c r="F21" i="3"/>
  <c r="J23" i="3"/>
  <c r="C23" i="3"/>
  <c r="G23" i="3" s="1"/>
  <c r="E23" i="3"/>
  <c r="F23" i="3" s="1"/>
  <c r="B24" i="3"/>
  <c r="A25" i="3"/>
  <c r="K21" i="3"/>
  <c r="A26" i="3" l="1"/>
  <c r="B25" i="3"/>
  <c r="J24" i="3"/>
  <c r="E24" i="3"/>
  <c r="G24" i="3"/>
  <c r="H24" i="3" s="1"/>
  <c r="C24" i="3"/>
  <c r="I23" i="3"/>
  <c r="I24" i="3" s="1"/>
  <c r="H23" i="3"/>
  <c r="L22" i="3"/>
  <c r="K22" i="3"/>
  <c r="L23" i="3" s="1"/>
  <c r="F24" i="3" l="1"/>
  <c r="K23" i="3"/>
  <c r="L24" i="3" s="1"/>
  <c r="G25" i="3"/>
  <c r="H25" i="3" s="1"/>
  <c r="J25" i="3"/>
  <c r="C25" i="3"/>
  <c r="E25" i="3" s="1"/>
  <c r="B26" i="3"/>
  <c r="A27" i="3"/>
  <c r="F25" i="3" l="1"/>
  <c r="I25" i="3"/>
  <c r="I26" i="3" s="1"/>
  <c r="B27" i="3"/>
  <c r="A28" i="3"/>
  <c r="J26" i="3"/>
  <c r="H26" i="3"/>
  <c r="C26" i="3"/>
  <c r="E26" i="3"/>
  <c r="G26" i="3"/>
  <c r="K24" i="3"/>
  <c r="K25" i="3" s="1"/>
  <c r="K26" i="3" l="1"/>
  <c r="A29" i="3"/>
  <c r="B28" i="3"/>
  <c r="E27" i="3"/>
  <c r="I27" i="3" s="1"/>
  <c r="J27" i="3"/>
  <c r="C27" i="3"/>
  <c r="G27" i="3" s="1"/>
  <c r="H27" i="3" s="1"/>
  <c r="F26" i="3"/>
  <c r="L25" i="3"/>
  <c r="L26" i="3"/>
  <c r="K27" i="3" l="1"/>
  <c r="L27" i="3"/>
  <c r="F27" i="3"/>
  <c r="C28" i="3"/>
  <c r="E28" i="3"/>
  <c r="I28" i="3" s="1"/>
  <c r="J28" i="3"/>
  <c r="G28" i="3"/>
  <c r="H28" i="3"/>
  <c r="F28" i="3"/>
  <c r="A30" i="3"/>
  <c r="B29" i="3"/>
  <c r="L28" i="3" l="1"/>
  <c r="K28" i="3"/>
  <c r="J29" i="3"/>
  <c r="C29" i="3"/>
  <c r="E29" i="3" s="1"/>
  <c r="G29" i="3"/>
  <c r="H29" i="3"/>
  <c r="B30" i="3"/>
  <c r="A31" i="3"/>
  <c r="L29" i="3" l="1"/>
  <c r="K29" i="3"/>
  <c r="F29" i="3"/>
  <c r="I29" i="3"/>
  <c r="A32" i="3"/>
  <c r="B31" i="3"/>
  <c r="E30" i="3"/>
  <c r="I30" i="3" s="1"/>
  <c r="G30" i="3"/>
  <c r="H30" i="3" s="1"/>
  <c r="C30" i="3"/>
  <c r="J30" i="3"/>
  <c r="F30" i="3"/>
  <c r="L30" i="3" l="1"/>
  <c r="B32" i="3"/>
  <c r="A33" i="3"/>
  <c r="E31" i="3"/>
  <c r="F31" i="3" s="1"/>
  <c r="G31" i="3"/>
  <c r="H31" i="3" s="1"/>
  <c r="J31" i="3"/>
  <c r="C31" i="3"/>
  <c r="K30" i="3"/>
  <c r="L31" i="3" l="1"/>
  <c r="K31" i="3"/>
  <c r="A34" i="3"/>
  <c r="B33" i="3"/>
  <c r="I31" i="3"/>
  <c r="E32" i="3"/>
  <c r="F32" i="3" s="1"/>
  <c r="J32" i="3"/>
  <c r="C32" i="3"/>
  <c r="G32" i="3" s="1"/>
  <c r="H32" i="3" s="1"/>
  <c r="I32" i="3"/>
  <c r="L32" i="3" l="1"/>
  <c r="C33" i="3"/>
  <c r="E33" i="3" s="1"/>
  <c r="J33" i="3"/>
  <c r="G33" i="3"/>
  <c r="H33" i="3"/>
  <c r="K32" i="3"/>
  <c r="A35" i="3"/>
  <c r="B34" i="3"/>
  <c r="L33" i="3" l="1"/>
  <c r="F33" i="3"/>
  <c r="I33" i="3"/>
  <c r="K33" i="3"/>
  <c r="G34" i="3"/>
  <c r="H34" i="3" s="1"/>
  <c r="J34" i="3"/>
  <c r="C34" i="3"/>
  <c r="E34" i="3" s="1"/>
  <c r="B35" i="3"/>
  <c r="A36" i="3"/>
  <c r="K34" i="3" l="1"/>
  <c r="F34" i="3"/>
  <c r="I34" i="3"/>
  <c r="L34" i="3"/>
  <c r="E35" i="3"/>
  <c r="G35" i="3"/>
  <c r="H35" i="3" s="1"/>
  <c r="F35" i="3"/>
  <c r="J35" i="3"/>
  <c r="C35" i="3"/>
  <c r="I35" i="3"/>
  <c r="B36" i="3"/>
  <c r="A37" i="3"/>
  <c r="L35" i="3" l="1"/>
  <c r="K35" i="3"/>
  <c r="A38" i="3"/>
  <c r="B37" i="3"/>
  <c r="C36" i="3"/>
  <c r="E36" i="3" s="1"/>
  <c r="J36" i="3"/>
  <c r="I36" i="3" l="1"/>
  <c r="F36" i="3"/>
  <c r="G36" i="3"/>
  <c r="H36" i="3" s="1"/>
  <c r="K36" i="3"/>
  <c r="J37" i="3"/>
  <c r="F37" i="3"/>
  <c r="C37" i="3"/>
  <c r="E37" i="3"/>
  <c r="I37" i="3" s="1"/>
  <c r="G37" i="3"/>
  <c r="H37" i="3" s="1"/>
  <c r="A39" i="3"/>
  <c r="B38" i="3"/>
  <c r="L37" i="3" l="1"/>
  <c r="K37" i="3"/>
  <c r="A40" i="3"/>
  <c r="B39" i="3"/>
  <c r="C38" i="3"/>
  <c r="E38" i="3" s="1"/>
  <c r="J38" i="3"/>
  <c r="L36" i="3"/>
  <c r="I38" i="3" l="1"/>
  <c r="F38" i="3"/>
  <c r="G38" i="3"/>
  <c r="H38" i="3" s="1"/>
  <c r="C39" i="3"/>
  <c r="G39" i="3" s="1"/>
  <c r="H39" i="3" s="1"/>
  <c r="E39" i="3"/>
  <c r="I39" i="3" s="1"/>
  <c r="J39" i="3"/>
  <c r="B40" i="3"/>
  <c r="A41" i="3"/>
  <c r="J40" i="3" l="1"/>
  <c r="C40" i="3"/>
  <c r="E40" i="3" s="1"/>
  <c r="F39" i="3"/>
  <c r="B41" i="3"/>
  <c r="A42" i="3"/>
  <c r="L38" i="3"/>
  <c r="K38" i="3"/>
  <c r="K39" i="3" s="1"/>
  <c r="F40" i="3" l="1"/>
  <c r="L40" i="3"/>
  <c r="I40" i="3"/>
  <c r="L39" i="3"/>
  <c r="A43" i="3"/>
  <c r="B42" i="3"/>
  <c r="G41" i="3"/>
  <c r="H41" i="3" s="1"/>
  <c r="J41" i="3"/>
  <c r="C41" i="3"/>
  <c r="E41" i="3"/>
  <c r="I41" i="3" s="1"/>
  <c r="G40" i="3"/>
  <c r="H40" i="3" s="1"/>
  <c r="B43" i="3" l="1"/>
  <c r="A44" i="3"/>
  <c r="F41" i="3"/>
  <c r="J42" i="3"/>
  <c r="C42" i="3"/>
  <c r="E42" i="3" s="1"/>
  <c r="K40" i="3"/>
  <c r="L41" i="3" s="1"/>
  <c r="F42" i="3" l="1"/>
  <c r="I42" i="3"/>
  <c r="G42" i="3"/>
  <c r="H42" i="3" s="1"/>
  <c r="J43" i="3"/>
  <c r="F43" i="3"/>
  <c r="G43" i="3"/>
  <c r="H43" i="3" s="1"/>
  <c r="C43" i="3"/>
  <c r="E43" i="3"/>
  <c r="I43" i="3" s="1"/>
  <c r="B44" i="3"/>
  <c r="A45" i="3"/>
  <c r="K41" i="3"/>
  <c r="K42" i="3" s="1"/>
  <c r="L43" i="3" l="1"/>
  <c r="K44" i="3"/>
  <c r="G44" i="3"/>
  <c r="H44" i="3"/>
  <c r="C44" i="3"/>
  <c r="F44" i="3"/>
  <c r="L44" i="3"/>
  <c r="E44" i="3"/>
  <c r="J44" i="3"/>
  <c r="I44" i="3"/>
  <c r="K43" i="3"/>
  <c r="A46" i="3"/>
  <c r="B45" i="3"/>
  <c r="L42" i="3"/>
  <c r="A47" i="3" l="1"/>
  <c r="B46" i="3"/>
  <c r="J45" i="3"/>
  <c r="M31" i="1" s="1"/>
  <c r="F19" i="4" s="1"/>
  <c r="K45" i="3"/>
  <c r="H45" i="3"/>
  <c r="I45" i="3"/>
  <c r="F45" i="3"/>
  <c r="G45" i="3"/>
  <c r="C45" i="3"/>
  <c r="E45" i="3"/>
  <c r="L45" i="3"/>
  <c r="K46" i="3" l="1"/>
  <c r="I46" i="3"/>
  <c r="J46" i="3"/>
  <c r="L46" i="3"/>
  <c r="C46" i="3"/>
  <c r="F46" i="3"/>
  <c r="G46" i="3"/>
  <c r="H46" i="3"/>
  <c r="E46" i="3"/>
  <c r="A48" i="3"/>
  <c r="B47" i="3"/>
  <c r="I47" i="3" l="1"/>
  <c r="J47" i="3"/>
  <c r="C47" i="3"/>
  <c r="K47" i="3"/>
  <c r="F47" i="3"/>
  <c r="E47" i="3"/>
  <c r="G47" i="3"/>
  <c r="H47" i="3"/>
  <c r="L47" i="3"/>
  <c r="B48" i="3"/>
  <c r="A49" i="3"/>
  <c r="A50" i="3" l="1"/>
  <c r="B49" i="3"/>
  <c r="K48" i="3"/>
  <c r="I48" i="3"/>
  <c r="J48" i="3"/>
  <c r="E48" i="3"/>
  <c r="F48" i="3"/>
  <c r="H48" i="3"/>
  <c r="G48" i="3"/>
  <c r="L48" i="3"/>
  <c r="C48" i="3"/>
  <c r="I49" i="3" l="1"/>
  <c r="J49" i="3"/>
  <c r="G49" i="3"/>
  <c r="H49" i="3"/>
  <c r="K49" i="3"/>
  <c r="F49" i="3"/>
  <c r="E49" i="3"/>
  <c r="C49" i="3"/>
  <c r="L49" i="3"/>
  <c r="A51" i="3"/>
  <c r="B50" i="3"/>
  <c r="K50" i="3" l="1"/>
  <c r="I50" i="3"/>
  <c r="J50" i="3"/>
  <c r="L50" i="3"/>
  <c r="C50" i="3"/>
  <c r="G50" i="3"/>
  <c r="H50" i="3"/>
  <c r="F50" i="3"/>
  <c r="E50" i="3"/>
  <c r="B51" i="3"/>
  <c r="A52" i="3"/>
  <c r="B52" i="3" l="1"/>
  <c r="A53" i="3"/>
  <c r="I51" i="3"/>
  <c r="K51" i="3"/>
  <c r="C51" i="3"/>
  <c r="F51" i="3"/>
  <c r="G51" i="3"/>
  <c r="E51" i="3"/>
  <c r="L51" i="3"/>
  <c r="H51" i="3"/>
  <c r="J51" i="3"/>
  <c r="A54" i="3" l="1"/>
  <c r="B53" i="3"/>
  <c r="I52" i="3"/>
  <c r="C52" i="3"/>
  <c r="K52" i="3"/>
  <c r="E52" i="3"/>
  <c r="G52" i="3"/>
  <c r="H52" i="3"/>
  <c r="J52" i="3"/>
  <c r="L52" i="3"/>
  <c r="F52" i="3"/>
  <c r="K53" i="3" l="1"/>
  <c r="E53" i="3"/>
  <c r="F53" i="3"/>
  <c r="H53" i="3"/>
  <c r="C53" i="3"/>
  <c r="G53" i="3"/>
  <c r="L53" i="3"/>
  <c r="I53" i="3"/>
  <c r="J53" i="3"/>
  <c r="A55" i="3"/>
  <c r="B54" i="3"/>
  <c r="E54" i="3" l="1"/>
  <c r="F54" i="3"/>
  <c r="H54" i="3"/>
  <c r="C54" i="3"/>
  <c r="G54" i="3"/>
  <c r="K54" i="3"/>
  <c r="I54" i="3"/>
  <c r="J54" i="3"/>
  <c r="L54" i="3"/>
  <c r="A56" i="3"/>
  <c r="B55" i="3"/>
  <c r="K55" i="3" l="1"/>
  <c r="E55" i="3"/>
  <c r="F55" i="3"/>
  <c r="H55" i="3"/>
  <c r="J55" i="3"/>
  <c r="L55" i="3"/>
  <c r="G55" i="3"/>
  <c r="I55" i="3"/>
  <c r="C55" i="3"/>
  <c r="B56" i="3"/>
  <c r="A57" i="3"/>
  <c r="A58" i="3" l="1"/>
  <c r="B57" i="3"/>
  <c r="K56" i="3"/>
  <c r="E56" i="3"/>
  <c r="F56" i="3"/>
  <c r="H56" i="3"/>
  <c r="G56" i="3"/>
  <c r="C56" i="3"/>
  <c r="I56" i="3"/>
  <c r="J56" i="3"/>
  <c r="L56" i="3"/>
  <c r="E57" i="3" l="1"/>
  <c r="F57" i="3"/>
  <c r="H57" i="3"/>
  <c r="G57" i="3"/>
  <c r="I57" i="3"/>
  <c r="L57" i="3"/>
  <c r="J57" i="3"/>
  <c r="K57" i="3"/>
  <c r="C57" i="3"/>
  <c r="A59" i="3"/>
  <c r="B58" i="3"/>
  <c r="K58" i="3" l="1"/>
  <c r="E58" i="3"/>
  <c r="F58" i="3"/>
  <c r="H58" i="3"/>
  <c r="L58" i="3"/>
  <c r="I58" i="3"/>
  <c r="J58" i="3"/>
  <c r="C58" i="3"/>
  <c r="G58" i="3"/>
  <c r="B59" i="3"/>
  <c r="A60" i="3"/>
  <c r="K59" i="3" l="1"/>
  <c r="E59" i="3"/>
  <c r="F59" i="3"/>
  <c r="H59" i="3"/>
  <c r="C59" i="3"/>
  <c r="G59" i="3"/>
  <c r="I59" i="3"/>
  <c r="J59" i="3"/>
  <c r="L59" i="3"/>
  <c r="B60" i="3"/>
  <c r="A61" i="3"/>
  <c r="A62" i="3" l="1"/>
  <c r="B61" i="3"/>
  <c r="E60" i="3"/>
  <c r="F60" i="3"/>
  <c r="H60" i="3"/>
  <c r="I60" i="3"/>
  <c r="J60" i="3"/>
  <c r="L60" i="3"/>
  <c r="G60" i="3"/>
  <c r="C60" i="3"/>
  <c r="K60" i="3"/>
  <c r="K61" i="3" l="1"/>
  <c r="E61" i="3"/>
  <c r="F61" i="3"/>
  <c r="H61" i="3"/>
  <c r="C61" i="3"/>
  <c r="J61" i="3"/>
  <c r="L61" i="3"/>
  <c r="G61" i="3"/>
  <c r="I61" i="3"/>
  <c r="B62" i="3"/>
  <c r="A63" i="3"/>
  <c r="A64" i="3" l="1"/>
  <c r="B63" i="3"/>
  <c r="E62" i="3"/>
  <c r="F62" i="3"/>
  <c r="H62" i="3"/>
  <c r="C62" i="3"/>
  <c r="J62" i="3"/>
  <c r="K62" i="3"/>
  <c r="G62" i="3"/>
  <c r="I62" i="3"/>
  <c r="L62" i="3"/>
  <c r="K63" i="3" l="1"/>
  <c r="E63" i="3"/>
  <c r="F63" i="3"/>
  <c r="H63" i="3"/>
  <c r="J63" i="3"/>
  <c r="L63" i="3"/>
  <c r="C63" i="3"/>
  <c r="G63" i="3"/>
  <c r="I63" i="3"/>
  <c r="B64" i="3"/>
  <c r="A65" i="3"/>
  <c r="A66" i="3" l="1"/>
  <c r="B65" i="3"/>
  <c r="K64" i="3"/>
  <c r="E64" i="3"/>
  <c r="F64" i="3"/>
  <c r="H64" i="3"/>
  <c r="C64" i="3"/>
  <c r="G64" i="3"/>
  <c r="L64" i="3"/>
  <c r="I64" i="3"/>
  <c r="J64" i="3"/>
  <c r="K65" i="3" l="1"/>
  <c r="E65" i="3"/>
  <c r="F65" i="3"/>
  <c r="H65" i="3"/>
  <c r="G65" i="3"/>
  <c r="I65" i="3"/>
  <c r="L65" i="3"/>
  <c r="J65" i="3"/>
  <c r="C65" i="3"/>
  <c r="A67" i="3"/>
  <c r="B66" i="3"/>
  <c r="K66" i="3" l="1"/>
  <c r="E66" i="3"/>
  <c r="F66" i="3"/>
  <c r="H66" i="3"/>
  <c r="L66" i="3"/>
  <c r="C66" i="3"/>
  <c r="J66" i="3"/>
  <c r="G66" i="3"/>
  <c r="I66" i="3"/>
  <c r="B67" i="3"/>
  <c r="A68" i="3"/>
  <c r="B68" i="3" l="1"/>
  <c r="A69" i="3"/>
  <c r="E67" i="3"/>
  <c r="F67" i="3"/>
  <c r="K67" i="3"/>
  <c r="H67" i="3"/>
  <c r="C67" i="3"/>
  <c r="G67" i="3"/>
  <c r="I67" i="3"/>
  <c r="J67" i="3"/>
  <c r="L67" i="3"/>
  <c r="A70" i="3" l="1"/>
  <c r="B69" i="3"/>
  <c r="K68" i="3"/>
  <c r="E68" i="3"/>
  <c r="F68" i="3"/>
  <c r="H68" i="3"/>
  <c r="I68" i="3"/>
  <c r="J68" i="3"/>
  <c r="L68" i="3"/>
  <c r="C68" i="3"/>
  <c r="G68" i="3"/>
  <c r="K69" i="3" l="1"/>
  <c r="E69" i="3"/>
  <c r="F69" i="3"/>
  <c r="H69" i="3"/>
  <c r="C69" i="3"/>
  <c r="I69" i="3"/>
  <c r="J69" i="3"/>
  <c r="G69" i="3"/>
  <c r="L69" i="3"/>
  <c r="A71" i="3"/>
  <c r="B70" i="3"/>
  <c r="E70" i="3" l="1"/>
  <c r="F70" i="3"/>
  <c r="H70" i="3"/>
  <c r="C70" i="3"/>
  <c r="G70" i="3"/>
  <c r="I70" i="3"/>
  <c r="J70" i="3"/>
  <c r="K70" i="3"/>
  <c r="L70" i="3"/>
  <c r="A72" i="3"/>
  <c r="B71" i="3"/>
  <c r="K71" i="3" l="1"/>
  <c r="E71" i="3"/>
  <c r="F71" i="3"/>
  <c r="H71" i="3"/>
  <c r="J71" i="3"/>
  <c r="L71" i="3"/>
  <c r="G71" i="3"/>
  <c r="I71" i="3"/>
  <c r="C71" i="3"/>
  <c r="B72" i="3"/>
  <c r="A73" i="3"/>
  <c r="B73" i="3" l="1"/>
  <c r="A74" i="3"/>
  <c r="K72" i="3"/>
  <c r="E72" i="3"/>
  <c r="F72" i="3"/>
  <c r="H72" i="3"/>
  <c r="G72" i="3"/>
  <c r="C72" i="3"/>
  <c r="I72" i="3"/>
  <c r="J72" i="3"/>
  <c r="L72" i="3"/>
  <c r="A75" i="3" l="1"/>
  <c r="B74" i="3"/>
  <c r="E73" i="3"/>
  <c r="K73" i="3"/>
  <c r="F73" i="3"/>
  <c r="H73" i="3"/>
  <c r="G73" i="3"/>
  <c r="I73" i="3"/>
  <c r="L73" i="3"/>
  <c r="J73" i="3"/>
  <c r="C73" i="3"/>
  <c r="K74" i="3" l="1"/>
  <c r="E74" i="3"/>
  <c r="F74" i="3"/>
  <c r="H74" i="3"/>
  <c r="L74" i="3"/>
  <c r="I74" i="3"/>
  <c r="J74" i="3"/>
  <c r="C74" i="3"/>
  <c r="G74" i="3"/>
  <c r="B75" i="3"/>
  <c r="A76" i="3"/>
  <c r="E75" i="3" l="1"/>
  <c r="F75" i="3"/>
  <c r="H75" i="3"/>
  <c r="I75" i="3"/>
  <c r="C75" i="3"/>
  <c r="K75" i="3"/>
  <c r="G75" i="3"/>
  <c r="L75" i="3"/>
  <c r="J75" i="3"/>
  <c r="B76" i="3"/>
  <c r="A77" i="3"/>
  <c r="A78" i="3" l="1"/>
  <c r="B77" i="3"/>
  <c r="K76" i="3"/>
  <c r="E76" i="3"/>
  <c r="F76" i="3"/>
  <c r="H76" i="3"/>
  <c r="I76" i="3"/>
  <c r="J76" i="3"/>
  <c r="L76" i="3"/>
  <c r="G76" i="3"/>
  <c r="C76" i="3"/>
  <c r="K77" i="3" l="1"/>
  <c r="E77" i="3"/>
  <c r="F77" i="3"/>
  <c r="H77" i="3"/>
  <c r="C77" i="3"/>
  <c r="J77" i="3"/>
  <c r="L77" i="3"/>
  <c r="G77" i="3"/>
  <c r="I77" i="3"/>
  <c r="A79" i="3"/>
  <c r="B79" i="3" s="1"/>
  <c r="B78" i="3"/>
  <c r="E79" i="3" l="1"/>
  <c r="M21" i="1" s="1"/>
  <c r="F79" i="3"/>
  <c r="H79" i="3"/>
  <c r="J79" i="3"/>
  <c r="L79" i="3"/>
  <c r="K79" i="3"/>
  <c r="M13" i="1" s="1"/>
  <c r="C10" i="2" s="1"/>
  <c r="I10" i="2" s="1"/>
  <c r="C79" i="3"/>
  <c r="G79" i="3"/>
  <c r="I79" i="3"/>
  <c r="E78" i="3"/>
  <c r="F78" i="3"/>
  <c r="H78" i="3"/>
  <c r="C78" i="3"/>
  <c r="G78" i="3"/>
  <c r="J78" i="3"/>
  <c r="I78" i="3"/>
  <c r="K78" i="3"/>
  <c r="L78" i="3"/>
  <c r="M22" i="1" l="1"/>
  <c r="A11" i="2"/>
  <c r="H10" i="2"/>
  <c r="F14" i="4"/>
  <c r="F15" i="4"/>
  <c r="F11" i="4"/>
  <c r="F16" i="4"/>
  <c r="F17" i="4"/>
  <c r="F18" i="4"/>
  <c r="F20" i="4"/>
  <c r="M23" i="1"/>
  <c r="B11" i="2" l="1"/>
  <c r="C11" i="2"/>
  <c r="G11" i="2"/>
  <c r="D11" i="2"/>
  <c r="E11" i="2"/>
  <c r="F11" i="2" s="1"/>
  <c r="I11" i="2" l="1"/>
  <c r="A12" i="2" s="1"/>
  <c r="H11" i="2" l="1"/>
  <c r="B12" i="2"/>
  <c r="D12" i="2"/>
  <c r="C12" i="2"/>
  <c r="G12" i="2"/>
  <c r="E12" i="2"/>
  <c r="F12" i="2" s="1"/>
  <c r="I12" i="2" l="1"/>
  <c r="A13" i="2" s="1"/>
  <c r="H12" i="2" l="1"/>
  <c r="G13" i="2"/>
  <c r="B13" i="2"/>
  <c r="C13" i="2"/>
  <c r="D13" i="2"/>
  <c r="E13" i="2"/>
  <c r="F13" i="2" s="1"/>
  <c r="I13" i="2" l="1"/>
  <c r="A14" i="2" s="1"/>
  <c r="H13" i="2" l="1"/>
  <c r="G14" i="2"/>
  <c r="D14" i="2"/>
  <c r="E14" i="2"/>
  <c r="F14" i="2" s="1"/>
  <c r="C14" i="2"/>
  <c r="B14" i="2"/>
  <c r="I14" i="2" l="1"/>
  <c r="A15" i="2" s="1"/>
  <c r="H14" i="2" l="1"/>
  <c r="G15" i="2"/>
  <c r="E15" i="2"/>
  <c r="F15" i="2" s="1"/>
  <c r="B15" i="2"/>
  <c r="C15" i="2"/>
  <c r="D15" i="2"/>
  <c r="I15" i="2" l="1"/>
  <c r="H15" i="2" s="1"/>
  <c r="A16" i="2" l="1"/>
  <c r="E16" i="2" s="1"/>
  <c r="F16" i="2" s="1"/>
  <c r="G16" i="2" l="1"/>
  <c r="C16" i="2"/>
  <c r="B16" i="2"/>
  <c r="D16" i="2"/>
  <c r="I16" i="2" s="1"/>
  <c r="A17" i="2" l="1"/>
  <c r="E17" i="2" s="1"/>
  <c r="F17" i="2" s="1"/>
  <c r="H16" i="2"/>
  <c r="D17" i="2" l="1"/>
  <c r="G17" i="2"/>
  <c r="B17" i="2"/>
  <c r="C17" i="2"/>
  <c r="I17" i="2" l="1"/>
  <c r="H17" i="2" s="1"/>
  <c r="A18" i="2" l="1"/>
  <c r="C18" i="2" s="1"/>
  <c r="E18" i="2"/>
  <c r="F18" i="2" s="1"/>
  <c r="G18" i="2"/>
  <c r="B18" i="2"/>
  <c r="D18" i="2"/>
  <c r="I18" i="2" l="1"/>
  <c r="H18" i="2" s="1"/>
  <c r="A19" i="2" l="1"/>
  <c r="B19" i="2" s="1"/>
  <c r="G19" i="2"/>
  <c r="C19" i="2"/>
  <c r="D19" i="2" l="1"/>
  <c r="I19" i="2" s="1"/>
  <c r="A20" i="2" s="1"/>
  <c r="C20" i="2" s="1"/>
  <c r="E19" i="2"/>
  <c r="F19" i="2" s="1"/>
  <c r="H19" i="2" l="1"/>
  <c r="D20" i="2"/>
  <c r="G20" i="2"/>
  <c r="I20" i="2" s="1"/>
  <c r="E20" i="2"/>
  <c r="F20" i="2" s="1"/>
  <c r="B20" i="2"/>
  <c r="A21" i="2" l="1"/>
  <c r="H20" i="2"/>
  <c r="G21" i="2" l="1"/>
  <c r="E21" i="2"/>
  <c r="F21" i="2" s="1"/>
  <c r="C21" i="2"/>
  <c r="B21" i="2"/>
  <c r="D21" i="2"/>
  <c r="I21" i="2" l="1"/>
  <c r="H21" i="2" l="1"/>
  <c r="A22" i="2"/>
  <c r="E22" i="2" l="1"/>
  <c r="F22" i="2" s="1"/>
  <c r="D22" i="2"/>
  <c r="G22" i="2"/>
  <c r="B22" i="2"/>
  <c r="C22" i="2"/>
  <c r="I22" i="2" l="1"/>
  <c r="A23" i="2" s="1"/>
  <c r="H22" i="2" l="1"/>
  <c r="D23" i="2"/>
  <c r="G23" i="2"/>
  <c r="E23" i="2"/>
  <c r="F23" i="2" s="1"/>
  <c r="B23" i="2"/>
  <c r="C23" i="2"/>
  <c r="I23" i="2" l="1"/>
  <c r="A24" i="2" s="1"/>
  <c r="H23" i="2" l="1"/>
  <c r="D24" i="2"/>
  <c r="C24" i="2"/>
  <c r="E24" i="2"/>
  <c r="F24" i="2" s="1"/>
  <c r="G24" i="2"/>
  <c r="B24" i="2"/>
  <c r="I24" i="2" l="1"/>
  <c r="A25" i="2" l="1"/>
  <c r="H24" i="2"/>
  <c r="C25" i="2" l="1"/>
  <c r="D25" i="2"/>
  <c r="E25" i="2"/>
  <c r="F25" i="2" s="1"/>
  <c r="B25" i="2"/>
  <c r="G25" i="2"/>
  <c r="I25" i="2" l="1"/>
  <c r="A26" i="2" s="1"/>
  <c r="D26" i="2" s="1"/>
  <c r="H25" i="2" l="1"/>
  <c r="C26" i="2"/>
  <c r="E26" i="2"/>
  <c r="F26" i="2" s="1"/>
  <c r="G26" i="2"/>
  <c r="I26" i="2" s="1"/>
  <c r="B26" i="2"/>
  <c r="A27" i="2" l="1"/>
  <c r="H26" i="2"/>
  <c r="B27" i="2" l="1"/>
  <c r="C27" i="2"/>
  <c r="E27" i="2"/>
  <c r="F27" i="2" s="1"/>
  <c r="G27" i="2"/>
  <c r="D27" i="2"/>
  <c r="I27" i="2" l="1"/>
  <c r="A28" i="2" l="1"/>
  <c r="H27" i="2"/>
  <c r="D28" i="2" l="1"/>
  <c r="E28" i="2"/>
  <c r="F28" i="2" s="1"/>
  <c r="B28" i="2"/>
  <c r="C28" i="2"/>
  <c r="G28" i="2"/>
  <c r="I28" i="2" s="1"/>
  <c r="H28" i="2" s="1"/>
  <c r="A29" i="2" l="1"/>
  <c r="E29" i="2" l="1"/>
  <c r="F29" i="2" s="1"/>
  <c r="M39" i="1" s="1"/>
  <c r="G29" i="2"/>
  <c r="B29" i="2"/>
  <c r="C29" i="2"/>
  <c r="A30" i="2"/>
  <c r="D29" i="2"/>
  <c r="D30" i="2" l="1"/>
  <c r="G30" i="2"/>
  <c r="B30" i="2"/>
  <c r="H30" i="2"/>
  <c r="M15" i="1" s="1"/>
  <c r="F30" i="2"/>
  <c r="I30" i="2"/>
  <c r="E30" i="2"/>
  <c r="C30" i="2"/>
  <c r="A31" i="2"/>
  <c r="I29" i="2"/>
  <c r="H29" i="2" s="1"/>
  <c r="I31" i="2" l="1"/>
  <c r="A32" i="2"/>
  <c r="B31" i="2"/>
  <c r="D31" i="2"/>
  <c r="F31" i="2"/>
  <c r="H31" i="2"/>
  <c r="G31" i="2"/>
  <c r="C31" i="2"/>
  <c r="E31" i="2"/>
  <c r="E32" i="2" l="1"/>
  <c r="G32" i="2"/>
  <c r="F32" i="2"/>
  <c r="A33" i="2"/>
  <c r="B32" i="2"/>
  <c r="H32" i="2"/>
  <c r="I32" i="2"/>
  <c r="C32" i="2"/>
  <c r="D32" i="2"/>
  <c r="A34" i="2" l="1"/>
  <c r="F33" i="2"/>
  <c r="D33" i="2"/>
  <c r="E33" i="2"/>
  <c r="G33" i="2"/>
  <c r="H33" i="2"/>
  <c r="B33" i="2"/>
  <c r="C33" i="2"/>
  <c r="I33" i="2"/>
  <c r="B34" i="2" l="1"/>
  <c r="E34" i="2"/>
  <c r="H34" i="2"/>
  <c r="F34" i="2"/>
  <c r="I34" i="2"/>
  <c r="G34" i="2"/>
  <c r="A35" i="2"/>
  <c r="D34" i="2"/>
  <c r="C34" i="2"/>
  <c r="H35" i="2" l="1"/>
  <c r="B35" i="2"/>
  <c r="I35" i="2"/>
  <c r="A36" i="2"/>
  <c r="C35" i="2"/>
  <c r="E35" i="2"/>
  <c r="F35" i="2"/>
  <c r="G35" i="2"/>
  <c r="D35" i="2"/>
  <c r="G36" i="2" l="1"/>
  <c r="H36" i="2"/>
  <c r="E36" i="2"/>
  <c r="A37" i="2"/>
  <c r="C36" i="2"/>
  <c r="D36" i="2"/>
  <c r="B36" i="2"/>
  <c r="I36" i="2"/>
  <c r="F36" i="2"/>
  <c r="D37" i="2" l="1"/>
  <c r="H37" i="2"/>
  <c r="E37" i="2"/>
  <c r="A38" i="2"/>
  <c r="F37" i="2"/>
  <c r="G37" i="2"/>
  <c r="I37" i="2"/>
  <c r="C37" i="2"/>
  <c r="B37" i="2"/>
  <c r="G38" i="2" l="1"/>
  <c r="E38" i="2"/>
  <c r="F38" i="2"/>
  <c r="H38" i="2"/>
  <c r="I38" i="2"/>
  <c r="C38" i="2"/>
  <c r="D38" i="2"/>
  <c r="A39" i="2"/>
  <c r="B38" i="2"/>
  <c r="F39" i="2" l="1"/>
  <c r="B39" i="2"/>
  <c r="G39" i="2"/>
  <c r="H39" i="2"/>
  <c r="I39" i="2"/>
  <c r="A40" i="2"/>
  <c r="C39" i="2"/>
  <c r="D39" i="2"/>
  <c r="E39" i="2"/>
  <c r="C40" i="2" l="1"/>
  <c r="E40" i="2"/>
  <c r="A41" i="2"/>
  <c r="G40" i="2"/>
  <c r="H40" i="2"/>
  <c r="B40" i="2"/>
  <c r="I40" i="2"/>
  <c r="D40" i="2"/>
  <c r="F40" i="2"/>
  <c r="C41" i="2" l="1"/>
  <c r="D41" i="2"/>
  <c r="E41" i="2"/>
  <c r="B41" i="2"/>
  <c r="A42" i="2"/>
  <c r="G41" i="2"/>
  <c r="H41" i="2"/>
  <c r="I41" i="2"/>
  <c r="F41" i="2"/>
  <c r="E42" i="2" l="1"/>
  <c r="G42" i="2"/>
  <c r="H42" i="2"/>
  <c r="I42" i="2"/>
  <c r="B42" i="2"/>
  <c r="D42" i="2"/>
  <c r="A43" i="2"/>
  <c r="C42" i="2"/>
  <c r="F42" i="2"/>
  <c r="F43" i="2" l="1"/>
  <c r="B43" i="2"/>
  <c r="E43" i="2"/>
  <c r="A44" i="2"/>
  <c r="G43" i="2"/>
  <c r="H43" i="2"/>
  <c r="I43" i="2"/>
  <c r="C43" i="2"/>
  <c r="D43" i="2"/>
  <c r="B44" i="2" l="1"/>
  <c r="D44" i="2"/>
  <c r="G44" i="2"/>
  <c r="H44" i="2"/>
  <c r="E44" i="2"/>
  <c r="I44" i="2"/>
  <c r="A45" i="2"/>
  <c r="F44" i="2"/>
  <c r="C44" i="2"/>
  <c r="E45" i="2" l="1"/>
  <c r="H45" i="2"/>
  <c r="F45" i="2"/>
  <c r="C45" i="2"/>
  <c r="G45" i="2"/>
  <c r="I45" i="2"/>
  <c r="A46" i="2"/>
  <c r="B45" i="2"/>
  <c r="D45" i="2"/>
  <c r="F46" i="2" l="1"/>
  <c r="H46" i="2"/>
  <c r="B46" i="2"/>
  <c r="G46" i="2"/>
  <c r="C46" i="2"/>
  <c r="I46" i="2"/>
  <c r="D46" i="2"/>
  <c r="E46" i="2"/>
  <c r="A47" i="2"/>
  <c r="E47" i="2" l="1"/>
  <c r="F47" i="2"/>
  <c r="B47" i="2"/>
  <c r="G47" i="2"/>
  <c r="C47" i="2"/>
  <c r="H47" i="2"/>
  <c r="I47" i="2"/>
  <c r="A48" i="2"/>
  <c r="D47" i="2"/>
  <c r="I48" i="2" l="1"/>
  <c r="C48" i="2"/>
  <c r="B48" i="2"/>
  <c r="H48" i="2"/>
  <c r="E48" i="2"/>
  <c r="A49" i="2"/>
  <c r="F48" i="2"/>
  <c r="G48" i="2"/>
  <c r="D48" i="2"/>
  <c r="I49" i="2" l="1"/>
  <c r="E49" i="2"/>
  <c r="F49" i="2"/>
  <c r="B49" i="2"/>
  <c r="C49" i="2"/>
  <c r="D49" i="2"/>
  <c r="H49" i="2"/>
  <c r="G49" i="2"/>
  <c r="I41" i="1"/>
</calcChain>
</file>

<file path=xl/comments1.xml><?xml version="1.0" encoding="utf-8"?>
<comments xmlns="http://schemas.openxmlformats.org/spreadsheetml/2006/main">
  <authors>
    <author>Alex Bejanishvili</author>
  </authors>
  <commentList>
    <comment ref="A8" authorId="0" shapeId="0">
      <text>
        <r>
          <rPr>
            <sz val="9"/>
            <color indexed="81"/>
            <rFont val="Calibri"/>
            <family val="2"/>
          </rPr>
          <t>Enter you current age.</t>
        </r>
      </text>
    </comment>
    <comment ref="H8" authorId="0" shapeId="0">
      <text>
        <r>
          <rPr>
            <sz val="9"/>
            <color indexed="81"/>
            <rFont val="Calibri"/>
            <family val="2"/>
          </rPr>
          <t xml:space="preserve">This is a number of years to your retirement or a length of investment. This shows the number of years that you will be making your contributions towards your 401K savings. </t>
        </r>
      </text>
    </comment>
    <comment ref="A9" authorId="0" shapeId="0">
      <text>
        <r>
          <rPr>
            <sz val="9"/>
            <color indexed="81"/>
            <rFont val="Calibri"/>
            <family val="2"/>
          </rPr>
          <t>Enter your retirement age.</t>
        </r>
      </text>
    </comment>
    <comment ref="A14" authorId="0" shapeId="0">
      <text>
        <r>
          <rPr>
            <b/>
            <sz val="9"/>
            <color indexed="81"/>
            <rFont val="Calibri"/>
            <family val="2"/>
          </rPr>
          <t xml:space="preserve">Annual salary increase
</t>
        </r>
        <r>
          <rPr>
            <sz val="9"/>
            <color indexed="81"/>
            <rFont val="Calibri"/>
            <family val="2"/>
          </rPr>
          <t>The annual rate you expect your salary to increase. We assume that your salary will continue to increase at this rate until you retire.</t>
        </r>
      </text>
    </comment>
    <comment ref="A15" authorId="0" shapeId="0">
      <text>
        <r>
          <rPr>
            <sz val="9"/>
            <color indexed="81"/>
            <rFont val="Calibri"/>
            <family val="2"/>
          </rPr>
          <t>If you already have any savings that can be added to your 401K or you have a previous 401K balance then you can enter it here.</t>
        </r>
      </text>
    </comment>
    <comment ref="A19" authorId="0" shapeId="0">
      <text>
        <r>
          <rPr>
            <b/>
            <sz val="9"/>
            <color indexed="81"/>
            <rFont val="Calibri"/>
            <family val="2"/>
          </rPr>
          <t xml:space="preserve">Contributions To-Date
</t>
        </r>
        <r>
          <rPr>
            <sz val="9"/>
            <color indexed="81"/>
            <rFont val="Calibri"/>
            <family val="2"/>
          </rPr>
          <t>Here you can enter the amount of any previously made contributions up to date.</t>
        </r>
      </text>
    </comment>
    <comment ref="A20" authorId="0" shapeId="0">
      <text>
        <r>
          <rPr>
            <b/>
            <sz val="9"/>
            <color indexed="81"/>
            <rFont val="Calibri"/>
            <family val="2"/>
          </rPr>
          <t xml:space="preserve">Employer Contributions To-Date
</t>
        </r>
        <r>
          <rPr>
            <sz val="9"/>
            <color indexed="81"/>
            <rFont val="Calibri"/>
            <family val="2"/>
          </rPr>
          <t>Here you can enter an amount contributed by your employer to date.</t>
        </r>
      </text>
    </comment>
    <comment ref="A21" authorId="0" shapeId="0">
      <text>
        <r>
          <rPr>
            <b/>
            <sz val="9"/>
            <color indexed="81"/>
            <rFont val="Calibri"/>
            <family val="2"/>
          </rPr>
          <t xml:space="preserve">Percent to contribute
</t>
        </r>
        <r>
          <rPr>
            <sz val="9"/>
            <color indexed="81"/>
            <rFont val="Calibri"/>
            <family val="2"/>
          </rPr>
          <t xml:space="preserve">This is the percentage of your annual salary you contribute to your 401(k) plan each year. Most employers permit employees to contribute up to 15 percent of their salary to a 401(k).
Enter </t>
        </r>
        <r>
          <rPr>
            <b/>
            <sz val="9"/>
            <color indexed="81"/>
            <rFont val="Calibri"/>
            <family val="2"/>
          </rPr>
          <t>0%,</t>
        </r>
        <r>
          <rPr>
            <sz val="9"/>
            <color indexed="81"/>
            <rFont val="Calibri"/>
            <family val="2"/>
          </rPr>
          <t xml:space="preserve"> if you prefer to contribute any different or a fixed amount each year, which can be entered in the next cell below.</t>
        </r>
      </text>
    </comment>
    <comment ref="A22" authorId="0" shapeId="0">
      <text>
        <r>
          <rPr>
            <sz val="9"/>
            <color indexed="81"/>
            <rFont val="Calibri"/>
            <family val="2"/>
          </rPr>
          <t>If you entered 0% in the cell above than enter the amount which you will contribute annually.</t>
        </r>
      </text>
    </comment>
    <comment ref="A23" authorId="0" shapeId="0">
      <text>
        <r>
          <rPr>
            <sz val="9"/>
            <color indexed="81"/>
            <rFont val="Calibri"/>
            <family val="2"/>
          </rPr>
          <t>If you like to increase your annual contributions each year, you can enter this as a percentage here.</t>
        </r>
      </text>
    </comment>
    <comment ref="A24" authorId="0" shapeId="0">
      <text>
        <r>
          <rPr>
            <b/>
            <sz val="9"/>
            <color indexed="81"/>
            <rFont val="Calibri"/>
            <family val="2"/>
          </rPr>
          <t xml:space="preserve">Employer match
</t>
        </r>
        <r>
          <rPr>
            <sz val="9"/>
            <color indexed="81"/>
            <rFont val="Calibri"/>
            <family val="2"/>
          </rPr>
          <t xml:space="preserve">An employer match is in addition to your annual contributions. It is based on a percentage of your annual contributions. This range can be anywhere from 0% to 100%.
For example, let's assume the employer matches 50% of the employee's contributions up to 6% of their salary. The employee earns $100,000 per year and contributes 10%. The results would be:
    * $10,000 from the employee
    * $3,000 from the employer (which is 50% of $6,000 or 6% of the annual salary).
    * Total: $13,000
Please read the definition for "Employer maximum" for a detailed description of maximum employer matching contributions. It is also important to note employer contributions do not affect the maximum amount allowed to be contributed by an employee. </t>
        </r>
      </text>
    </comment>
    <comment ref="A25" authorId="0" shapeId="0">
      <text>
        <r>
          <rPr>
            <b/>
            <sz val="9"/>
            <color indexed="81"/>
            <rFont val="Calibri"/>
            <family val="2"/>
          </rPr>
          <t>Employer maximum</t>
        </r>
        <r>
          <rPr>
            <sz val="9"/>
            <color indexed="81"/>
            <rFont val="Calibri"/>
            <family val="2"/>
          </rPr>
          <t xml:space="preserve">
This is the maximum percent of your salary matched by your employer regardless of the amount you decide to contribute. For example, let's assume your employer has a 50% match, up to a maximum of 6% of your annual salary. If you have an annual salary of $25,000 and contribute 6%, your annual contribution is $1500. With a 50% match, your employer will add another $750 to your 401(k) account. If you increase your contribution to 10%, your annual contribution is $2500 per year. Your employer match, however, is limited to the first 6% of your salary and remains at $750.</t>
        </r>
      </text>
    </comment>
    <comment ref="A26" authorId="0" shapeId="0">
      <text>
        <r>
          <rPr>
            <b/>
            <sz val="9"/>
            <color indexed="81"/>
            <rFont val="Calibri"/>
            <family val="2"/>
          </rPr>
          <t xml:space="preserve">Annual contribution limits
</t>
        </r>
        <r>
          <rPr>
            <sz val="9"/>
            <color indexed="81"/>
            <rFont val="Calibri"/>
            <family val="2"/>
          </rPr>
          <t xml:space="preserve">Your total contribution for one year is based on your annual salary times the percent you contribute. However, your annual contribution is also subject to certain maximum total contributions per year. The annual maximum for 2010 remains at $16,500. Starting at age 50 or older, a "catch-up" provision allows you to contribute an additional $5,500 into your 401(k) account. It is also important to note that employer contributions do not affect an employee's maximum annual contribution limit.
It is important to note that some employees are subject to another form of contribution limitations. Employees classified as "Highly Compensated" may be subject to contribution limits based on their employer's overall 401(k) participation. If you expect your salary to be $110,000 or more in 2010 or was $110,000 or more in 2009, you may need to contact your employer to see if these additional contribution limits apply to you.
Check </t>
        </r>
        <r>
          <rPr>
            <b/>
            <sz val="9"/>
            <color indexed="81"/>
            <rFont val="Calibri"/>
            <family val="2"/>
          </rPr>
          <t>www.irs.gov</t>
        </r>
        <r>
          <rPr>
            <sz val="9"/>
            <color indexed="81"/>
            <rFont val="Calibri"/>
            <family val="2"/>
          </rPr>
          <t xml:space="preserve"> for more information about your contribution limits.</t>
        </r>
      </text>
    </comment>
    <comment ref="A27" authorId="0" shapeId="0">
      <text>
        <r>
          <rPr>
            <b/>
            <sz val="9"/>
            <color indexed="81"/>
            <rFont val="Calibri"/>
            <family val="2"/>
          </rPr>
          <t xml:space="preserve">Contributions made: 
</t>
        </r>
        <r>
          <rPr>
            <sz val="9"/>
            <color indexed="81"/>
            <rFont val="Calibri"/>
            <family val="2"/>
          </rPr>
          <t>Usually this is the number of contributions made per year that will directly depended on the number of paychecks that you receive per year.</t>
        </r>
      </text>
    </comment>
    <comment ref="H27" authorId="0" shapeId="0">
      <text>
        <r>
          <rPr>
            <b/>
            <sz val="9"/>
            <color indexed="81"/>
            <rFont val="Calibri"/>
            <family val="2"/>
          </rPr>
          <t>Number of Contributions</t>
        </r>
        <r>
          <rPr>
            <sz val="9"/>
            <color indexed="81"/>
            <rFont val="Calibri"/>
            <family val="2"/>
          </rPr>
          <t xml:space="preserve">
Number of contributions that will be made per year. This is usually depends on the number of paychecks received per year.</t>
        </r>
      </text>
    </comment>
    <comment ref="A31" authorId="0" shapeId="0">
      <text>
        <r>
          <rPr>
            <b/>
            <sz val="9"/>
            <color indexed="81"/>
            <rFont val="Calibri"/>
            <family val="2"/>
          </rPr>
          <t xml:space="preserve">Annual rate of return
</t>
        </r>
        <r>
          <rPr>
            <sz val="9"/>
            <color indexed="81"/>
            <rFont val="Calibri"/>
            <family val="2"/>
          </rPr>
          <t xml:space="preserve">The annual rate of return for your 401(k) account. This estimator can calculate your savings as for fixed as well as variable rates of return, however it will only be an estimated amounts. The actual rate of return is largely dependent on the type of investments you select. For example, from December 1999 to December 2009, the average annual compounded rate of return for the S&amp;P 500 was -0.6%, including reinvestment of dividends. From January 1970 to December 2009, the average annual compounded rate of return for the S&amp;P 500, including reinvestment of dividends, was approximately 10.1% (source: www.standardandpoors.com). Since 1970, the highest 12-month return was 61% (June 1982 through June 1983). The lowest 12-month return was -43% (March 2008 to March 2009). Savings accounts at a bank may pay as little as 1% or less but carry significantly lower risk of loss of principal balances.
</t>
        </r>
      </text>
    </comment>
    <comment ref="A32" authorId="0" shapeId="0">
      <text>
        <r>
          <rPr>
            <b/>
            <sz val="9"/>
            <color indexed="81"/>
            <rFont val="Calibri"/>
            <family val="2"/>
          </rPr>
          <t xml:space="preserve">Rate of return on your investments.
</t>
        </r>
        <r>
          <rPr>
            <sz val="9"/>
            <color indexed="81"/>
            <rFont val="Calibri"/>
            <family val="2"/>
          </rPr>
          <t xml:space="preserve">This estimator is set to calculate your return with a </t>
        </r>
        <r>
          <rPr>
            <b/>
            <sz val="9"/>
            <color indexed="81"/>
            <rFont val="Calibri"/>
            <family val="2"/>
          </rPr>
          <t>fixed annual rate</t>
        </r>
        <r>
          <rPr>
            <sz val="9"/>
            <color indexed="81"/>
            <rFont val="Calibri"/>
            <family val="2"/>
          </rPr>
          <t xml:space="preserve"> however you can change it to a </t>
        </r>
        <r>
          <rPr>
            <b/>
            <sz val="9"/>
            <color indexed="81"/>
            <rFont val="Calibri"/>
            <family val="2"/>
          </rPr>
          <t>variable rate</t>
        </r>
        <r>
          <rPr>
            <sz val="9"/>
            <color indexed="81"/>
            <rFont val="Calibri"/>
            <family val="2"/>
          </rPr>
          <t xml:space="preserve"> of return.
If you have changed the rate to a variable in the drop down list, then column </t>
        </r>
        <r>
          <rPr>
            <b/>
            <sz val="9"/>
            <color indexed="81"/>
            <rFont val="Calibri"/>
            <family val="2"/>
          </rPr>
          <t>K</t>
        </r>
        <r>
          <rPr>
            <sz val="9"/>
            <color indexed="81"/>
            <rFont val="Calibri"/>
            <family val="2"/>
          </rPr>
          <t xml:space="preserve"> in </t>
        </r>
        <r>
          <rPr>
            <b/>
            <sz val="9"/>
            <color indexed="81"/>
            <rFont val="Calibri"/>
            <family val="2"/>
          </rPr>
          <t>Variable Return Rate</t>
        </r>
        <r>
          <rPr>
            <sz val="9"/>
            <color indexed="81"/>
            <rFont val="Calibri"/>
            <family val="2"/>
          </rPr>
          <t xml:space="preserve"> will become active and you can then specify your minimum and maximum rates to calculate your return.
Column </t>
        </r>
        <r>
          <rPr>
            <b/>
            <sz val="9"/>
            <color indexed="81"/>
            <rFont val="Calibri"/>
            <family val="2"/>
          </rPr>
          <t>Return Rate</t>
        </r>
        <r>
          <rPr>
            <sz val="9"/>
            <color indexed="81"/>
            <rFont val="Calibri"/>
            <family val="2"/>
          </rPr>
          <t xml:space="preserve"> on your </t>
        </r>
        <r>
          <rPr>
            <b/>
            <sz val="9"/>
            <color indexed="81"/>
            <rFont val="Calibri"/>
            <family val="2"/>
          </rPr>
          <t xml:space="preserve">401K Detailed </t>
        </r>
        <r>
          <rPr>
            <sz val="9"/>
            <color indexed="81"/>
            <rFont val="Calibri"/>
            <family val="2"/>
          </rPr>
          <t xml:space="preserve">tab will calculate your annual return based on a random rate of you specified minimum and maximum rates. You can press </t>
        </r>
        <r>
          <rPr>
            <b/>
            <sz val="9"/>
            <color indexed="81"/>
            <rFont val="Calibri"/>
            <family val="2"/>
          </rPr>
          <t>F9</t>
        </r>
        <r>
          <rPr>
            <sz val="9"/>
            <color indexed="81"/>
            <rFont val="Calibri"/>
            <family val="2"/>
          </rPr>
          <t xml:space="preserve"> to recalculate and check how you investments are being affected.</t>
        </r>
      </text>
    </comment>
    <comment ref="A38" authorId="0" shapeId="0">
      <text>
        <r>
          <rPr>
            <b/>
            <sz val="9"/>
            <color indexed="81"/>
            <rFont val="Calibri"/>
            <family val="2"/>
          </rPr>
          <t xml:space="preserve">Rate of Inflation
</t>
        </r>
        <r>
          <rPr>
            <sz val="9"/>
            <color indexed="81"/>
            <rFont val="Calibri"/>
            <family val="2"/>
          </rPr>
          <t>Rate of inflation which will affect your monthly earnings during your retirement. Simple explanation of the inflation is an increase in the price of a basket of goods and services that is representative of the economy as a whole.</t>
        </r>
        <r>
          <rPr>
            <b/>
            <sz val="8"/>
            <color indexed="81"/>
            <rFont val="Tahoma"/>
            <family val="2"/>
          </rPr>
          <t xml:space="preserve">
</t>
        </r>
      </text>
    </comment>
    <comment ref="A39" authorId="0" shapeId="0">
      <text>
        <r>
          <rPr>
            <b/>
            <sz val="9"/>
            <color indexed="81"/>
            <rFont val="Calibri"/>
            <family val="2"/>
          </rPr>
          <t>Desired Monthly Income</t>
        </r>
        <r>
          <rPr>
            <sz val="9"/>
            <color indexed="81"/>
            <rFont val="Calibri"/>
            <family val="2"/>
          </rPr>
          <t xml:space="preserve">
Estimated monthly income which you would like to have at you retirement. If you will type </t>
        </r>
        <r>
          <rPr>
            <b/>
            <sz val="9"/>
            <color indexed="81"/>
            <rFont val="Calibri"/>
            <family val="2"/>
          </rPr>
          <t>0</t>
        </r>
        <r>
          <rPr>
            <sz val="9"/>
            <color indexed="81"/>
            <rFont val="Calibri"/>
            <family val="2"/>
          </rPr>
          <t xml:space="preserve"> in this cell, than you can also estimate your desired income as a percentage of your current monthly income by changing the percentage in the next cell below.</t>
        </r>
      </text>
    </comment>
    <comment ref="A40" authorId="0" shapeId="0">
      <text>
        <r>
          <rPr>
            <b/>
            <sz val="9"/>
            <color indexed="81"/>
            <rFont val="Calibri"/>
            <family val="2"/>
          </rPr>
          <t>Desired Monthly Income</t>
        </r>
        <r>
          <rPr>
            <sz val="9"/>
            <color indexed="81"/>
            <rFont val="Calibri"/>
            <family val="2"/>
          </rPr>
          <t xml:space="preserve">
If you have typed 0 in the cell above, than you can estimate your desired income at retirement as a percentage of your current monthly income by changing the percentage in this cell.</t>
        </r>
      </text>
    </comment>
    <comment ref="A41" authorId="0" shapeId="0">
      <text>
        <r>
          <rPr>
            <b/>
            <sz val="9"/>
            <color indexed="81"/>
            <rFont val="Calibri"/>
            <family val="2"/>
          </rPr>
          <t xml:space="preserve">Years of your Retirement
</t>
        </r>
        <r>
          <rPr>
            <sz val="9"/>
            <color indexed="81"/>
            <rFont val="Calibri"/>
            <family val="2"/>
          </rPr>
          <t>An estimated number of years that you would like your savings to last.</t>
        </r>
      </text>
    </comment>
  </commentList>
</comments>
</file>

<file path=xl/sharedStrings.xml><?xml version="1.0" encoding="utf-8"?>
<sst xmlns="http://schemas.openxmlformats.org/spreadsheetml/2006/main" count="123" uniqueCount="118">
  <si>
    <t>Enter your current age:</t>
  </si>
  <si>
    <t>Enter your retirement age:</t>
  </si>
  <si>
    <t>Years to your retirement:</t>
  </si>
  <si>
    <t>Estimate the rate of inflation:</t>
  </si>
  <si>
    <t>Enter your current annual salary:</t>
  </si>
  <si>
    <t>Employer match (% of contribution):</t>
  </si>
  <si>
    <t>Number of contributions per year:</t>
  </si>
  <si>
    <t>Monthly</t>
  </si>
  <si>
    <t>Enter you annual salary increase:</t>
  </si>
  <si>
    <t>Contributions made:</t>
  </si>
  <si>
    <t>Interest Rate:</t>
  </si>
  <si>
    <t>Contribution as a % of your salary:</t>
  </si>
  <si>
    <t>Enter your annual contribution:</t>
  </si>
  <si>
    <t>Increase contribution each year by:</t>
  </si>
  <si>
    <t>Employer maximum (% of salary):</t>
  </si>
  <si>
    <t>Your current savings or 401K balance:</t>
  </si>
  <si>
    <t>Estimated annual rate of return:</t>
  </si>
  <si>
    <t>Fixed</t>
  </si>
  <si>
    <t>Average Rate:</t>
  </si>
  <si>
    <t>Desired monthly income:</t>
  </si>
  <si>
    <t>Desired monthly income as a % of salary:</t>
  </si>
  <si>
    <t>Your contributions:</t>
  </si>
  <si>
    <t>Employer contributions:</t>
  </si>
  <si>
    <t>Total contributed:</t>
  </si>
  <si>
    <t>At retirement you will need:</t>
  </si>
  <si>
    <t>Number of years to live on your savings:</t>
  </si>
  <si>
    <t>401(k) Savings Calculator</t>
  </si>
  <si>
    <t>Variables</t>
  </si>
  <si>
    <t>Summary &amp; Results</t>
  </si>
  <si>
    <t>Salary</t>
  </si>
  <si>
    <t>Contributions</t>
  </si>
  <si>
    <t>Desired Retirement Income</t>
  </si>
  <si>
    <t>Future Value</t>
  </si>
  <si>
    <t>Total Contributions</t>
  </si>
  <si>
    <t>Variable Return Rate</t>
  </si>
  <si>
    <t>Your Contributions</t>
  </si>
  <si>
    <t>Annual</t>
  </si>
  <si>
    <t>Cumulative</t>
  </si>
  <si>
    <t>Employer Match</t>
  </si>
  <si>
    <t xml:space="preserve">Contributions Total </t>
  </si>
  <si>
    <t>Return Rate (Interest)</t>
  </si>
  <si>
    <t>Return Rate</t>
  </si>
  <si>
    <t>Interest</t>
  </si>
  <si>
    <t>Additional</t>
  </si>
  <si>
    <t>Annual Salary</t>
  </si>
  <si>
    <t>Age</t>
  </si>
  <si>
    <t>Balance</t>
  </si>
  <si>
    <t>Year</t>
  </si>
  <si>
    <t>Current annual limit of contributions</t>
  </si>
  <si>
    <t>401(k) Savings Detailed</t>
  </si>
  <si>
    <t>Desired Income</t>
  </si>
  <si>
    <t>Your desired monthly income will start at:</t>
  </si>
  <si>
    <t>Press F9 to recalculate</t>
  </si>
  <si>
    <t>Contributions To-Date:</t>
  </si>
  <si>
    <t>Employer contributions To-Date:</t>
  </si>
  <si>
    <t>Your Age:</t>
  </si>
  <si>
    <t>Your Annual Salary:</t>
  </si>
  <si>
    <t>Your contributions this year:</t>
  </si>
  <si>
    <t>Cumulative Contributions To-Date:</t>
  </si>
  <si>
    <t>Employer Match this year:</t>
  </si>
  <si>
    <t>Employer Contributions To-Date:</t>
  </si>
  <si>
    <t>Average Return Rate:</t>
  </si>
  <si>
    <t>Interest Earned:</t>
  </si>
  <si>
    <t>IMPORTANT—READ CAREFULLY:</t>
  </si>
  <si>
    <t>This End-User License Agreement (”EULA”) is a legal agreement between you and Spreadsheet123.com that</t>
  </si>
  <si>
    <t>TEMPLATES LICENSE</t>
  </si>
  <si>
    <t>This TEMPLATE is protected by copyright laws and international copyright treaties, as well as other intellectual</t>
  </si>
  <si>
    <t>property laws and treaties. Each TEMPLATE is licensed, not sold.</t>
  </si>
  <si>
    <t>1. GRANT OF LICENSE.</t>
  </si>
  <si>
    <t>terms and conditions of this EULA. In such event, you must destroy all copies of any TEMPLATE.</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</si>
  <si>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</si>
  <si>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</si>
  <si>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</si>
  <si>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</si>
  <si>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</si>
  <si>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</si>
  <si>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</si>
  <si>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</si>
  <si>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Some states do not allow the limitation or exclusion of liability for incidental or consequential</t>
  </si>
  <si>
    <t>damages, so the above limitation may not apply to you.</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</si>
  <si>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</si>
  <si>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</si>
  <si>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</si>
  <si>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</si>
  <si>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</si>
  <si>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</si>
  <si>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</si>
  <si>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</si>
  <si>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t>product. You may not copy or post any TEMPLATE on any network computer or broadcast it in any media without</t>
  </si>
  <si>
    <t>written permission of SPREADSHEET123.COM.</t>
  </si>
  <si>
    <t>ANY REFERENCES TO EVENTS, PEOPLE, PLACES, OR ENTITIES IN THE TEMPLATES IS PURELY FICTITIOUS AND NOT INTENDED TO REPRESENT ANY ACTUAL EVENT,</t>
  </si>
  <si>
    <t>ANY SUCH LIKENESS OR SIMILARITIES ARE UNINTENTIONAL AND PURELY COINCIDENTAL.</t>
  </si>
  <si>
    <t>PERSON, PLACE, OR ENTITY. SPREADSHEET123.COM  DISCLAIMS ANY LIKENESS OR SIMILARITIES TO ACTUAL EVENTS, PEOPLE, PLACES, OR ENTITIES, AND</t>
  </si>
  <si>
    <t xml:space="preserve">All rights not expressly granted are reserved by Spreadsheet123.com. In particular, this EULA does not grant you any </t>
  </si>
  <si>
    <t>other than expressly permitted in this EULA is prohibited, and may result in severe civil and criminal penalties.</t>
  </si>
  <si>
    <t>2. RESERVATION OF RIGHTS.</t>
  </si>
  <si>
    <t>3. TERMINATION.</t>
  </si>
  <si>
    <t>4. NOTICE SPECIFIC TO TEMPLATES.</t>
  </si>
  <si>
    <t>5. MISCELLANEOUS.</t>
  </si>
  <si>
    <t>Annuity Calculator</t>
  </si>
  <si>
    <t>Minimum Rate:</t>
  </si>
  <si>
    <t>Maximum Rate:</t>
  </si>
  <si>
    <t>Savings Projection Chart</t>
  </si>
  <si>
    <r>
      <t xml:space="preserve">Estimated Income </t>
    </r>
    <r>
      <rPr>
        <sz val="9"/>
        <color indexed="47"/>
        <rFont val="Arial"/>
        <family val="2"/>
      </rPr>
      <t>(Based on Desired Income &amp; Current Salary)</t>
    </r>
  </si>
  <si>
    <t>Years of 
Retirement</t>
  </si>
  <si>
    <t>401K Savings 
Balance</t>
  </si>
  <si>
    <t>Desired 
Annual Income</t>
  </si>
  <si>
    <t>Return on 
Investment</t>
  </si>
  <si>
    <t>Return 
Rate</t>
  </si>
  <si>
    <t>Current 401(k) Balance:</t>
  </si>
  <si>
    <t>Terms of Use - EULA</t>
  </si>
  <si>
    <r>
      <t xml:space="preserve">This EULA grants you the right to download this TEMPLATE free of charge for </t>
    </r>
    <r>
      <rPr>
        <b/>
        <sz val="10"/>
        <color indexed="8"/>
        <rFont val="Arial"/>
        <family val="2"/>
      </rPr>
      <t>personal use or use within your family.</t>
    </r>
  </si>
  <si>
    <r>
      <t xml:space="preserve">permission of </t>
    </r>
    <r>
      <rPr>
        <b/>
        <sz val="11"/>
        <color indexed="8"/>
        <rFont val="Calibri"/>
        <family val="2"/>
      </rPr>
      <t>SPREADSHEET123.COM</t>
    </r>
  </si>
  <si>
    <r>
      <t xml:space="preserve">You may not distribute this </t>
    </r>
    <r>
      <rPr>
        <b/>
        <sz val="11"/>
        <color indexed="8"/>
        <rFont val="Calibri"/>
        <family val="2"/>
      </rPr>
      <t>TEMPLATE</t>
    </r>
    <r>
      <rPr>
        <sz val="11"/>
        <color indexed="8"/>
        <rFont val="Calibri"/>
        <family val="2"/>
      </rPr>
      <t xml:space="preserve"> in any stand-alone products that contain only the TEMPLATE, or as part of any other </t>
    </r>
  </si>
  <si>
    <t xml:space="preserve">All title and copyrights in and to the Template, and any copies of the Template, are owned by Spreadsheet123.com. </t>
  </si>
  <si>
    <t>rights in connection with any trademarks or service marks of Spreadsheet123.com. Use of any Template for any purpose</t>
  </si>
  <si>
    <r>
      <t xml:space="preserve">Without prejudice to any other rights, </t>
    </r>
    <r>
      <rPr>
        <b/>
        <sz val="11"/>
        <rFont val="Calibri"/>
        <family val="2"/>
      </rPr>
      <t>Spreadsheet123.com</t>
    </r>
    <r>
      <rPr>
        <sz val="11"/>
        <rFont val="Calibri"/>
        <family val="2"/>
      </rPr>
      <t xml:space="preserve"> may terminate this EULA if you fail to comply with the</t>
    </r>
  </si>
  <si>
    <t>401(k)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</si>
</sst>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164" formatCode="0.0%"/>
    <numFmt numFmtId="165" formatCode="&quot;£&quot;#,##0.00"/>
    <numFmt numFmtId="166" formatCode="#,##0.00;[Red]#,##0.00"/>
    <numFmt numFmtId="167" formatCode="#,##0.0000000000"/>
  </numFmts>
  <fonts count="35" x14ac:knownFonts="1">
    <font>
      <sz val="11"/>
      <color indexed="8"/>
      <name val="Calibri"/>
      <family val="2"/>
      <scheme val="minor"/>
    </font>
    <font>
      <sz val="11"/>
      <color indexed="8"/>
      <name val="Calibri"/>
      <family val="2"/>
    </font>
    <font>
      <b/>
      <sz val="9"/>
      <color indexed="81"/>
      <name val="Calibri"/>
      <family val="2"/>
    </font>
    <font>
      <sz val="9"/>
      <color indexed="81"/>
      <name val="Calibri"/>
      <family val="2"/>
    </font>
    <font>
      <b/>
      <sz val="8"/>
      <color indexed="81"/>
      <name val="Tahoma"/>
      <family val="2"/>
    </font>
    <font>
      <sz val="11"/>
      <name val="Calibri"/>
      <family val="2"/>
    </font>
    <font>
      <b/>
      <sz val="11"/>
      <color indexed="8"/>
      <name val="Calibri"/>
      <family val="2"/>
    </font>
    <font>
      <b/>
      <sz val="11"/>
      <name val="Arial"/>
      <family val="2"/>
    </font>
    <font>
      <b/>
      <sz val="10"/>
      <name val="Arial"/>
      <family val="2"/>
    </font>
    <font>
      <sz val="10"/>
      <name val="Arial"/>
      <family val="2"/>
    </font>
    <font>
      <u/>
      <sz val="11"/>
      <color indexed="12"/>
      <name val="Calibri"/>
      <family val="2"/>
    </font>
    <font>
      <sz val="26"/>
      <name val="Arial"/>
      <family val="2"/>
    </font>
    <font>
      <sz val="11"/>
      <name val="Arial"/>
      <family val="2"/>
    </font>
    <font>
      <sz val="14"/>
      <name val="Arial"/>
      <family val="2"/>
    </font>
    <font>
      <sz val="12"/>
      <name val="Arial"/>
      <family val="2"/>
    </font>
    <font>
      <sz val="20"/>
      <color indexed="47"/>
      <name val="Arial"/>
      <family val="2"/>
    </font>
    <font>
      <sz val="14"/>
      <color indexed="47"/>
      <name val="Arial"/>
      <family val="2"/>
    </font>
    <font>
      <sz val="12"/>
      <color indexed="9"/>
      <name val="Arial"/>
      <family val="2"/>
    </font>
    <font>
      <sz val="14"/>
      <color indexed="8"/>
      <name val="Arial Narrow"/>
      <family val="2"/>
    </font>
    <font>
      <sz val="11"/>
      <color indexed="8"/>
      <name val="Arial"/>
      <family val="2"/>
    </font>
    <font>
      <sz val="10"/>
      <color indexed="46"/>
      <name val="Arial"/>
      <family val="2"/>
    </font>
    <font>
      <sz val="11"/>
      <color indexed="47"/>
      <name val="Arial"/>
      <family val="2"/>
    </font>
    <font>
      <sz val="12"/>
      <color indexed="58"/>
      <name val="Arial"/>
      <family val="2"/>
    </font>
    <font>
      <sz val="12"/>
      <color indexed="47"/>
      <name val="Arial"/>
      <family val="2"/>
    </font>
    <font>
      <sz val="9"/>
      <color indexed="47"/>
      <name val="Arial"/>
      <family val="2"/>
    </font>
    <font>
      <b/>
      <sz val="14"/>
      <name val="Arial"/>
      <family val="2"/>
    </font>
    <font>
      <b/>
      <sz val="26"/>
      <name val="Arial"/>
      <family val="2"/>
    </font>
    <font>
      <b/>
      <sz val="22"/>
      <name val="Arial"/>
      <family val="2"/>
    </font>
    <font>
      <sz val="18"/>
      <name val="Arial"/>
      <family val="2"/>
    </font>
    <font>
      <b/>
      <sz val="24"/>
      <name val="Calibri"/>
      <family val="2"/>
    </font>
    <font>
      <u/>
      <sz val="10"/>
      <name val="Arial"/>
      <family val="2"/>
    </font>
    <font>
      <b/>
      <sz val="10"/>
      <color indexed="8"/>
      <name val="Arial"/>
      <family val="2"/>
    </font>
    <font>
      <b/>
      <sz val="11"/>
      <name val="Calibri"/>
      <family val="2"/>
    </font>
    <font>
      <sz val="7"/>
      <name val="Verdana"/>
      <family val="2"/>
    </font>
    <font>
      <sz val="7"/>
      <name val="Calibri"/>
      <family val="2"/>
    </font>
  </fonts>
  <fills count="12">
    <fill>
      <patternFill patternType="none"/>
    </fill>
    <fill>
      <patternFill patternType="gray125"/>
    </fill>
    <fill>
      <patternFill patternType="solid">
        <fgColor indexed="18"/>
        <bgColor indexed="64"/>
      </patternFill>
    </fill>
    <fill>
      <patternFill patternType="solid">
        <fgColor indexed="12"/>
        <bgColor indexed="64"/>
      </patternFill>
    </fill>
    <fill>
      <patternFill patternType="solid">
        <fgColor indexed="56"/>
        <bgColor indexed="64"/>
      </patternFill>
    </fill>
    <fill>
      <patternFill patternType="solid">
        <fgColor indexed="58"/>
        <bgColor indexed="64"/>
      </patternFill>
    </fill>
    <fill>
      <patternFill patternType="solid">
        <fgColor indexed="6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7"/>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indexed="23"/>
      </left>
      <right style="thin">
        <color indexed="23"/>
      </right>
      <top/>
      <bottom/>
      <diagonal/>
    </border>
    <border>
      <left/>
      <right style="thin">
        <color indexed="23"/>
      </right>
      <top/>
      <bottom/>
      <diagonal/>
    </border>
    <border>
      <left style="dotted">
        <color indexed="58"/>
      </left>
      <right/>
      <top style="dotted">
        <color indexed="58"/>
      </top>
      <bottom/>
      <diagonal/>
    </border>
    <border>
      <left/>
      <right/>
      <top style="dotted">
        <color indexed="58"/>
      </top>
      <bottom/>
      <diagonal/>
    </border>
    <border>
      <left/>
      <right style="dotted">
        <color indexed="58"/>
      </right>
      <top style="dotted">
        <color indexed="58"/>
      </top>
      <bottom/>
      <diagonal/>
    </border>
    <border>
      <left style="dotted">
        <color indexed="58"/>
      </left>
      <right/>
      <top/>
      <bottom style="dotted">
        <color indexed="58"/>
      </bottom>
      <diagonal/>
    </border>
    <border>
      <left/>
      <right/>
      <top/>
      <bottom style="dotted">
        <color indexed="58"/>
      </bottom>
      <diagonal/>
    </border>
    <border>
      <left/>
      <right style="dotted">
        <color indexed="58"/>
      </right>
      <top/>
      <bottom style="dotted">
        <color indexed="58"/>
      </bottom>
      <diagonal/>
    </border>
  </borders>
  <cellStyleXfs count="2">
    <xf numFmtId="0" fontId="0" fillId="0" borderId="0"/>
    <xf numFmtId="0" fontId="10" fillId="0" borderId="0" applyNumberFormat="0" applyFill="0" applyBorder="0" applyAlignment="0" applyProtection="0">
      <alignment vertical="top"/>
      <protection locked="0"/>
    </xf>
  </cellStyleXfs>
  <cellXfs count="178">
    <xf numFmtId="0" fontId="0" fillId="0" borderId="0" xfId="0"/>
    <xf numFmtId="0" fontId="12" fillId="0" borderId="0" xfId="0" applyFont="1" applyFill="1" applyBorder="1" applyAlignment="1">
      <alignment vertical="center"/>
    </xf>
    <xf numFmtId="1" fontId="12" fillId="0" borderId="0" xfId="0" applyNumberFormat="1" applyFont="1" applyFill="1" applyBorder="1" applyAlignment="1">
      <alignment vertical="center"/>
    </xf>
    <xf numFmtId="2" fontId="12" fillId="0" borderId="0" xfId="0" applyNumberFormat="1" applyFont="1" applyFill="1" applyBorder="1" applyAlignment="1">
      <alignment vertical="center"/>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164" fontId="12" fillId="0" borderId="0" xfId="0" applyNumberFormat="1" applyFont="1" applyFill="1" applyBorder="1" applyAlignment="1">
      <alignment vertical="center"/>
    </xf>
    <xf numFmtId="8"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9" fontId="12" fillId="0" borderId="0" xfId="0" applyNumberFormat="1" applyFont="1" applyFill="1" applyBorder="1" applyAlignment="1">
      <alignment vertical="center"/>
    </xf>
    <xf numFmtId="9" fontId="12" fillId="0" borderId="0" xfId="0" applyNumberFormat="1" applyFont="1" applyFill="1" applyBorder="1" applyAlignment="1">
      <alignment vertical="center"/>
    </xf>
    <xf numFmtId="165" fontId="12" fillId="0" borderId="0" xfId="0" applyNumberFormat="1"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1" fontId="9" fillId="0" borderId="0" xfId="0" applyNumberFormat="1" applyFont="1" applyFill="1" applyBorder="1" applyAlignment="1">
      <alignment vertical="center"/>
    </xf>
    <xf numFmtId="1" fontId="9" fillId="0" borderId="0" xfId="0" applyNumberFormat="1" applyFont="1" applyFill="1" applyBorder="1" applyAlignment="1">
      <alignment horizontal="center" vertical="center"/>
    </xf>
    <xf numFmtId="3" fontId="9" fillId="0" borderId="0" xfId="0" applyNumberFormat="1" applyFont="1" applyFill="1" applyBorder="1" applyAlignment="1">
      <alignment horizontal="center" vertical="center"/>
    </xf>
    <xf numFmtId="3" fontId="9" fillId="0" borderId="0" xfId="0" applyNumberFormat="1" applyFont="1" applyFill="1" applyBorder="1" applyAlignment="1">
      <alignment vertical="center"/>
    </xf>
    <xf numFmtId="9" fontId="9" fillId="0" borderId="0" xfId="0" applyNumberFormat="1" applyFont="1" applyFill="1" applyBorder="1" applyAlignment="1">
      <alignment horizontal="center" vertical="center"/>
    </xf>
    <xf numFmtId="4" fontId="9" fillId="0" borderId="0" xfId="0" applyNumberFormat="1" applyFont="1" applyFill="1" applyBorder="1" applyAlignment="1">
      <alignment vertical="center"/>
    </xf>
    <xf numFmtId="0" fontId="11" fillId="0" borderId="0" xfId="0" applyFont="1" applyFill="1" applyBorder="1" applyAlignment="1">
      <alignment horizontal="right" vertical="center"/>
    </xf>
    <xf numFmtId="0" fontId="15" fillId="2" borderId="0" xfId="0" applyFont="1" applyFill="1" applyBorder="1" applyAlignment="1">
      <alignment vertical="center"/>
    </xf>
    <xf numFmtId="0" fontId="13" fillId="0" borderId="0" xfId="0" applyFont="1" applyFill="1" applyBorder="1" applyAlignment="1">
      <alignment vertical="center"/>
    </xf>
    <xf numFmtId="0" fontId="16" fillId="3" borderId="0" xfId="0" applyFont="1" applyFill="1" applyBorder="1" applyAlignment="1">
      <alignment vertical="center"/>
    </xf>
    <xf numFmtId="0" fontId="14" fillId="0" borderId="0" xfId="0" applyFont="1" applyFill="1" applyBorder="1" applyAlignment="1">
      <alignment vertical="center"/>
    </xf>
    <xf numFmtId="0" fontId="14" fillId="4" borderId="0" xfId="0" applyFont="1" applyFill="1" applyBorder="1" applyAlignment="1">
      <alignment vertical="center"/>
    </xf>
    <xf numFmtId="0" fontId="9" fillId="0" borderId="0" xfId="0" applyFont="1" applyFill="1" applyBorder="1" applyAlignment="1">
      <alignment vertical="center"/>
    </xf>
    <xf numFmtId="1" fontId="9" fillId="0" borderId="0" xfId="0" applyNumberFormat="1" applyFont="1" applyFill="1" applyBorder="1" applyAlignment="1">
      <alignment vertical="center"/>
    </xf>
    <xf numFmtId="2" fontId="9" fillId="0" borderId="0" xfId="0" applyNumberFormat="1" applyFont="1" applyFill="1" applyBorder="1" applyAlignment="1">
      <alignment vertical="center"/>
    </xf>
    <xf numFmtId="164" fontId="9" fillId="0" borderId="0" xfId="0" applyNumberFormat="1" applyFont="1" applyFill="1" applyBorder="1" applyAlignment="1">
      <alignment vertical="center"/>
    </xf>
    <xf numFmtId="8" fontId="9" fillId="0" borderId="0" xfId="0" applyNumberFormat="1" applyFont="1" applyFill="1" applyBorder="1" applyAlignment="1">
      <alignment vertical="center"/>
    </xf>
    <xf numFmtId="9" fontId="9" fillId="0" borderId="0" xfId="0" applyNumberFormat="1"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right" vertical="center"/>
    </xf>
    <xf numFmtId="165" fontId="9" fillId="0" borderId="0" xfId="0" applyNumberFormat="1" applyFont="1" applyFill="1" applyBorder="1" applyAlignment="1">
      <alignment vertical="center"/>
    </xf>
    <xf numFmtId="3" fontId="9" fillId="0" borderId="0" xfId="0" applyNumberFormat="1" applyFont="1" applyFill="1" applyBorder="1" applyAlignment="1">
      <alignment vertical="center"/>
    </xf>
    <xf numFmtId="166" fontId="9" fillId="0" borderId="0" xfId="0" applyNumberFormat="1" applyFont="1" applyFill="1" applyBorder="1" applyAlignment="1">
      <alignment vertical="center"/>
    </xf>
    <xf numFmtId="0" fontId="16" fillId="5" borderId="0" xfId="0" applyFont="1" applyFill="1" applyBorder="1" applyAlignment="1">
      <alignment vertical="center"/>
    </xf>
    <xf numFmtId="0" fontId="16" fillId="3" borderId="0" xfId="0" applyFont="1" applyFill="1" applyBorder="1" applyAlignment="1">
      <alignment horizontal="left" vertical="center" indent="1"/>
    </xf>
    <xf numFmtId="0" fontId="16" fillId="5" borderId="0" xfId="0" applyFont="1" applyFill="1" applyBorder="1" applyAlignment="1">
      <alignment horizontal="left" vertical="center" indent="1"/>
    </xf>
    <xf numFmtId="0" fontId="17" fillId="4" borderId="0" xfId="0" applyFont="1" applyFill="1" applyBorder="1" applyAlignment="1">
      <alignment horizontal="left" vertical="center" indent="1"/>
    </xf>
    <xf numFmtId="164" fontId="9" fillId="0" borderId="1" xfId="0" applyNumberFormat="1" applyFont="1" applyFill="1" applyBorder="1" applyAlignment="1">
      <alignment horizontal="right" vertical="center" indent="1"/>
    </xf>
    <xf numFmtId="9" fontId="9" fillId="0" borderId="1" xfId="0" applyNumberFormat="1" applyFont="1" applyFill="1" applyBorder="1" applyAlignment="1">
      <alignment horizontal="right" vertical="center" indent="1"/>
    </xf>
    <xf numFmtId="3" fontId="9" fillId="0" borderId="1" xfId="0" applyNumberFormat="1" applyFont="1" applyFill="1" applyBorder="1" applyAlignment="1">
      <alignment horizontal="right" vertical="center" indent="1"/>
    </xf>
    <xf numFmtId="164" fontId="9" fillId="0" borderId="3" xfId="0" applyNumberFormat="1" applyFont="1" applyFill="1" applyBorder="1" applyAlignment="1">
      <alignment horizontal="right" vertical="center" indent="1"/>
    </xf>
    <xf numFmtId="3" fontId="9" fillId="0" borderId="4" xfId="0" applyNumberFormat="1" applyFont="1" applyFill="1" applyBorder="1" applyAlignment="1">
      <alignment horizontal="right" vertical="center" indent="1"/>
    </xf>
    <xf numFmtId="9" fontId="9" fillId="0" borderId="5" xfId="0" applyNumberFormat="1" applyFont="1" applyFill="1" applyBorder="1" applyAlignment="1">
      <alignment horizontal="right" vertical="center" indent="1"/>
    </xf>
    <xf numFmtId="0" fontId="9" fillId="0" borderId="1" xfId="0" applyFont="1" applyFill="1" applyBorder="1" applyAlignment="1">
      <alignment horizontal="right" vertical="center" indent="1"/>
    </xf>
    <xf numFmtId="4" fontId="9" fillId="0" borderId="1" xfId="0" applyNumberFormat="1" applyFont="1" applyFill="1" applyBorder="1" applyAlignment="1">
      <alignment horizontal="right" vertical="center" indent="1"/>
    </xf>
    <xf numFmtId="0" fontId="16" fillId="6" borderId="0" xfId="0" applyFont="1" applyFill="1" applyBorder="1" applyAlignment="1">
      <alignment horizontal="left" vertical="center"/>
    </xf>
    <xf numFmtId="0" fontId="13" fillId="6" borderId="0" xfId="0" applyFont="1" applyFill="1" applyBorder="1" applyAlignment="1">
      <alignment horizontal="right" vertical="center"/>
    </xf>
    <xf numFmtId="0" fontId="12" fillId="7" borderId="0" xfId="0" applyFont="1" applyFill="1" applyBorder="1" applyAlignment="1">
      <alignment horizontal="right" vertical="center"/>
    </xf>
    <xf numFmtId="0" fontId="12" fillId="7" borderId="0" xfId="0" applyFont="1" applyFill="1" applyBorder="1" applyAlignment="1">
      <alignment horizontal="center" vertical="center"/>
    </xf>
    <xf numFmtId="0" fontId="20" fillId="0" borderId="0" xfId="0" applyFont="1" applyFill="1" applyBorder="1" applyAlignment="1">
      <alignment horizontal="right" vertical="center"/>
    </xf>
    <xf numFmtId="0" fontId="12" fillId="8" borderId="0" xfId="0" applyFont="1" applyFill="1" applyBorder="1" applyAlignment="1">
      <alignment vertical="center"/>
    </xf>
    <xf numFmtId="0" fontId="12" fillId="8" borderId="0" xfId="0" applyFont="1" applyFill="1" applyBorder="1" applyAlignment="1">
      <alignment horizontal="center" vertical="center"/>
    </xf>
    <xf numFmtId="0" fontId="9" fillId="8" borderId="0" xfId="0" applyFont="1" applyFill="1" applyBorder="1" applyAlignment="1">
      <alignment horizontal="right" vertical="center" indent="1"/>
    </xf>
    <xf numFmtId="0" fontId="9" fillId="8" borderId="0" xfId="0" applyFont="1" applyFill="1" applyBorder="1" applyAlignment="1">
      <alignment vertical="center"/>
    </xf>
    <xf numFmtId="0" fontId="12" fillId="8" borderId="0" xfId="0" applyFont="1" applyFill="1" applyBorder="1" applyAlignment="1">
      <alignment vertical="center"/>
    </xf>
    <xf numFmtId="0" fontId="12" fillId="8" borderId="0" xfId="0" applyFont="1" applyFill="1" applyBorder="1" applyAlignment="1">
      <alignment horizontal="right" vertical="center"/>
    </xf>
    <xf numFmtId="4" fontId="9" fillId="8" borderId="0" xfId="0" applyNumberFormat="1" applyFont="1" applyFill="1" applyBorder="1" applyAlignment="1">
      <alignment horizontal="right" vertical="center" indent="1"/>
    </xf>
    <xf numFmtId="9" fontId="9" fillId="8" borderId="0" xfId="0" applyNumberFormat="1" applyFont="1" applyFill="1" applyBorder="1" applyAlignment="1">
      <alignment vertical="center"/>
    </xf>
    <xf numFmtId="9" fontId="9" fillId="8" borderId="0" xfId="0" applyNumberFormat="1" applyFont="1" applyFill="1" applyBorder="1" applyAlignment="1">
      <alignment horizontal="left" vertical="center"/>
    </xf>
    <xf numFmtId="9" fontId="9" fillId="8" borderId="0" xfId="0" applyNumberFormat="1" applyFont="1" applyFill="1" applyBorder="1" applyAlignment="1">
      <alignment horizontal="right" vertical="center" indent="1"/>
    </xf>
    <xf numFmtId="0" fontId="9" fillId="8" borderId="0" xfId="0" applyFont="1" applyFill="1" applyBorder="1" applyAlignment="1">
      <alignment horizontal="left" vertical="center"/>
    </xf>
    <xf numFmtId="0" fontId="9" fillId="8" borderId="0" xfId="0" applyFont="1" applyFill="1" applyBorder="1" applyAlignment="1">
      <alignment horizontal="left" vertical="center" indent="2"/>
    </xf>
    <xf numFmtId="0" fontId="9" fillId="8" borderId="0" xfId="0" applyFont="1" applyFill="1" applyBorder="1" applyAlignment="1">
      <alignment horizontal="right" vertical="center"/>
    </xf>
    <xf numFmtId="3" fontId="9" fillId="8" borderId="0" xfId="0" applyNumberFormat="1" applyFont="1" applyFill="1" applyBorder="1" applyAlignment="1">
      <alignment horizontal="right" vertical="center" indent="1"/>
    </xf>
    <xf numFmtId="3" fontId="9" fillId="8" borderId="0" xfId="0" applyNumberFormat="1" applyFont="1" applyFill="1" applyBorder="1" applyAlignment="1">
      <alignment horizontal="right" vertical="center" indent="1"/>
    </xf>
    <xf numFmtId="1" fontId="9" fillId="8" borderId="0" xfId="0" applyNumberFormat="1" applyFont="1" applyFill="1" applyBorder="1" applyAlignment="1">
      <alignment horizontal="center" vertical="center"/>
    </xf>
    <xf numFmtId="1" fontId="9" fillId="8" borderId="0" xfId="0" applyNumberFormat="1" applyFont="1" applyFill="1" applyBorder="1" applyAlignment="1">
      <alignment horizontal="right" vertical="center" indent="1"/>
    </xf>
    <xf numFmtId="164" fontId="9" fillId="8" borderId="0" xfId="0" applyNumberFormat="1" applyFont="1" applyFill="1" applyBorder="1" applyAlignment="1">
      <alignment horizontal="right" vertical="center" indent="1"/>
    </xf>
    <xf numFmtId="9" fontId="12" fillId="8" borderId="0" xfId="0" applyNumberFormat="1" applyFont="1" applyFill="1" applyBorder="1" applyAlignment="1">
      <alignment vertical="center"/>
    </xf>
    <xf numFmtId="164" fontId="12" fillId="8" borderId="0" xfId="0" applyNumberFormat="1" applyFont="1" applyFill="1" applyBorder="1" applyAlignment="1">
      <alignment horizontal="right" vertical="center"/>
    </xf>
    <xf numFmtId="9" fontId="12" fillId="8" borderId="0" xfId="0" applyNumberFormat="1" applyFont="1" applyFill="1" applyBorder="1" applyAlignment="1">
      <alignment horizontal="right" vertical="center"/>
    </xf>
    <xf numFmtId="0" fontId="18" fillId="8"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12" fillId="10" borderId="0" xfId="0" applyFont="1" applyFill="1" applyBorder="1" applyAlignment="1">
      <alignment vertical="center"/>
    </xf>
    <xf numFmtId="0" fontId="12" fillId="10" borderId="0" xfId="0" applyFont="1" applyFill="1" applyBorder="1" applyAlignment="1">
      <alignment vertical="center"/>
    </xf>
    <xf numFmtId="0" fontId="9" fillId="10" borderId="0" xfId="0" applyFont="1" applyFill="1" applyBorder="1" applyAlignment="1">
      <alignment vertical="center"/>
    </xf>
    <xf numFmtId="9" fontId="9" fillId="10" borderId="0" xfId="0" applyNumberFormat="1" applyFont="1" applyFill="1" applyBorder="1" applyAlignment="1">
      <alignment vertical="center"/>
    </xf>
    <xf numFmtId="0" fontId="12" fillId="10" borderId="0" xfId="0" applyFont="1" applyFill="1" applyBorder="1" applyAlignment="1">
      <alignment horizontal="right" vertical="center"/>
    </xf>
    <xf numFmtId="0" fontId="9" fillId="10" borderId="0" xfId="0" applyFont="1" applyFill="1" applyBorder="1" applyAlignment="1">
      <alignment horizontal="right" vertical="center"/>
    </xf>
    <xf numFmtId="0" fontId="9" fillId="10" borderId="0" xfId="0" applyFont="1" applyFill="1" applyBorder="1" applyAlignment="1">
      <alignment horizontal="right" vertical="center"/>
    </xf>
    <xf numFmtId="9" fontId="19" fillId="10" borderId="0" xfId="0" applyNumberFormat="1" applyFont="1" applyFill="1" applyBorder="1" applyAlignment="1">
      <alignment horizontal="right" vertical="center"/>
    </xf>
    <xf numFmtId="9" fontId="12" fillId="10" borderId="0" xfId="0" applyNumberFormat="1" applyFont="1" applyFill="1" applyBorder="1" applyAlignment="1">
      <alignment vertical="center"/>
    </xf>
    <xf numFmtId="0" fontId="19" fillId="10" borderId="0" xfId="0" applyFont="1" applyFill="1" applyBorder="1" applyAlignment="1">
      <alignment vertical="center"/>
    </xf>
    <xf numFmtId="1" fontId="9" fillId="10" borderId="0" xfId="0" applyNumberFormat="1" applyFont="1" applyFill="1" applyBorder="1" applyAlignment="1">
      <alignment vertical="center"/>
    </xf>
    <xf numFmtId="0" fontId="9" fillId="10" borderId="0" xfId="0" applyFont="1" applyFill="1" applyBorder="1" applyAlignment="1">
      <alignment horizontal="left" vertical="center" indent="2"/>
    </xf>
    <xf numFmtId="0" fontId="9" fillId="10" borderId="0" xfId="0" applyFont="1" applyFill="1" applyBorder="1" applyAlignment="1">
      <alignment horizontal="right" vertical="center" indent="1"/>
    </xf>
    <xf numFmtId="0" fontId="23" fillId="11" borderId="0" xfId="0" applyFont="1" applyFill="1" applyBorder="1" applyAlignment="1">
      <alignment horizontal="left" vertical="center" indent="1"/>
    </xf>
    <xf numFmtId="0" fontId="14" fillId="11" borderId="0" xfId="0" applyFont="1" applyFill="1" applyBorder="1" applyAlignment="1">
      <alignment horizontal="left" vertical="center" indent="1"/>
    </xf>
    <xf numFmtId="0" fontId="14" fillId="11" borderId="0" xfId="0" applyFont="1" applyFill="1" applyBorder="1" applyAlignment="1">
      <alignment vertical="center"/>
    </xf>
    <xf numFmtId="0" fontId="21" fillId="3" borderId="0" xfId="0" applyFont="1" applyFill="1" applyBorder="1" applyAlignment="1">
      <alignment horizontal="center" vertical="center"/>
    </xf>
    <xf numFmtId="0" fontId="24" fillId="3" borderId="0" xfId="0" applyFont="1" applyFill="1" applyBorder="1" applyAlignment="1">
      <alignment horizontal="center" vertical="center"/>
    </xf>
    <xf numFmtId="4" fontId="12" fillId="0" borderId="0" xfId="0" applyNumberFormat="1" applyFont="1" applyFill="1" applyBorder="1" applyAlignment="1">
      <alignment vertical="center"/>
    </xf>
    <xf numFmtId="0" fontId="12" fillId="0" borderId="0" xfId="1" applyFont="1" applyFill="1" applyBorder="1" applyAlignment="1" applyProtection="1">
      <alignment vertical="center"/>
    </xf>
    <xf numFmtId="0" fontId="12" fillId="0" borderId="0" xfId="0" applyFont="1" applyFill="1" applyBorder="1" applyAlignment="1">
      <alignment horizontal="center" vertical="center"/>
    </xf>
    <xf numFmtId="4" fontId="12" fillId="0" borderId="0" xfId="0" applyNumberFormat="1" applyFont="1" applyFill="1" applyBorder="1" applyAlignment="1">
      <alignment horizontal="center" vertical="center"/>
    </xf>
    <xf numFmtId="4" fontId="12" fillId="0" borderId="0" xfId="0" applyNumberFormat="1" applyFont="1" applyFill="1" applyBorder="1" applyAlignment="1">
      <alignment horizontal="right" vertical="center"/>
    </xf>
    <xf numFmtId="4" fontId="25" fillId="0" borderId="0" xfId="0" applyNumberFormat="1" applyFont="1" applyFill="1" applyBorder="1" applyAlignment="1">
      <alignment vertical="center"/>
    </xf>
    <xf numFmtId="167" fontId="12" fillId="0" borderId="0" xfId="0" applyNumberFormat="1" applyFont="1" applyFill="1" applyBorder="1" applyAlignment="1">
      <alignment vertical="center"/>
    </xf>
    <xf numFmtId="4" fontId="9" fillId="0" borderId="0" xfId="0" applyNumberFormat="1" applyFont="1" applyFill="1" applyBorder="1" applyAlignment="1">
      <alignment horizontal="center" vertical="center"/>
    </xf>
    <xf numFmtId="4" fontId="9" fillId="0" borderId="0" xfId="0" applyNumberFormat="1" applyFont="1" applyFill="1" applyBorder="1" applyAlignment="1">
      <alignment vertical="center"/>
    </xf>
    <xf numFmtId="4" fontId="16" fillId="4" borderId="0" xfId="0" applyNumberFormat="1" applyFont="1" applyFill="1" applyBorder="1" applyAlignment="1">
      <alignment vertical="center"/>
    </xf>
    <xf numFmtId="0" fontId="21" fillId="3" borderId="0" xfId="0" applyFont="1" applyFill="1" applyBorder="1" applyAlignment="1">
      <alignment horizontal="center" vertical="center" wrapText="1"/>
    </xf>
    <xf numFmtId="4" fontId="21" fillId="3" borderId="0" xfId="0" applyNumberFormat="1" applyFont="1" applyFill="1" applyBorder="1" applyAlignment="1">
      <alignment horizontal="center" vertical="center" wrapText="1"/>
    </xf>
    <xf numFmtId="1" fontId="21" fillId="3" borderId="0" xfId="0" applyNumberFormat="1" applyFont="1" applyFill="1" applyBorder="1" applyAlignment="1">
      <alignment vertical="center"/>
    </xf>
    <xf numFmtId="4" fontId="21" fillId="3" borderId="0" xfId="0" applyNumberFormat="1" applyFont="1" applyFill="1" applyBorder="1" applyAlignment="1">
      <alignment vertical="center"/>
    </xf>
    <xf numFmtId="4" fontId="21" fillId="3" borderId="0" xfId="0" applyNumberFormat="1" applyFont="1" applyFill="1" applyBorder="1" applyAlignment="1">
      <alignment horizontal="center" vertical="center"/>
    </xf>
    <xf numFmtId="0" fontId="9" fillId="0" borderId="2" xfId="0" applyFont="1" applyFill="1" applyBorder="1" applyAlignment="1">
      <alignment horizontal="center" vertical="center"/>
    </xf>
    <xf numFmtId="4" fontId="9" fillId="0" borderId="2" xfId="0" applyNumberFormat="1" applyFont="1" applyFill="1" applyBorder="1" applyAlignment="1">
      <alignment horizontal="center" vertical="center"/>
    </xf>
    <xf numFmtId="1" fontId="9" fillId="0" borderId="2" xfId="0" applyNumberFormat="1" applyFont="1" applyFill="1" applyBorder="1" applyAlignment="1">
      <alignment vertical="center"/>
    </xf>
    <xf numFmtId="4" fontId="9" fillId="0" borderId="2" xfId="0" applyNumberFormat="1" applyFont="1" applyFill="1" applyBorder="1" applyAlignment="1">
      <alignment vertical="center"/>
    </xf>
    <xf numFmtId="164" fontId="9" fillId="0" borderId="2" xfId="0" applyNumberFormat="1" applyFont="1" applyFill="1" applyBorder="1" applyAlignment="1">
      <alignment horizontal="center" vertical="center"/>
    </xf>
    <xf numFmtId="0" fontId="26" fillId="0" borderId="0" xfId="0" applyFont="1" applyFill="1" applyBorder="1" applyAlignment="1">
      <alignment vertical="center"/>
    </xf>
    <xf numFmtId="0" fontId="12" fillId="6" borderId="0" xfId="0" applyFont="1" applyFill="1" applyBorder="1" applyAlignment="1">
      <alignment vertical="center"/>
    </xf>
    <xf numFmtId="0" fontId="12" fillId="0" borderId="0" xfId="0" applyFont="1" applyFill="1" applyBorder="1" applyAlignment="1">
      <alignment horizontal="left" vertical="center" indent="1"/>
    </xf>
    <xf numFmtId="0" fontId="12" fillId="0" borderId="0" xfId="0" applyFont="1" applyFill="1" applyBorder="1" applyAlignment="1">
      <alignment horizontal="right" vertical="center" indent="1"/>
    </xf>
    <xf numFmtId="0" fontId="12" fillId="4" borderId="0" xfId="0" applyFont="1" applyFill="1" applyBorder="1" applyAlignment="1">
      <alignment vertical="center"/>
    </xf>
    <xf numFmtId="0" fontId="21" fillId="4" borderId="0" xfId="0" applyFont="1" applyFill="1" applyBorder="1" applyAlignment="1">
      <alignment vertical="center"/>
    </xf>
    <xf numFmtId="0" fontId="21" fillId="4" borderId="0" xfId="0" applyFont="1" applyFill="1" applyBorder="1" applyAlignment="1">
      <alignment vertical="center"/>
    </xf>
    <xf numFmtId="0" fontId="21" fillId="4" borderId="0" xfId="0" applyFont="1" applyFill="1" applyBorder="1" applyAlignment="1">
      <alignment horizontal="left" vertical="center" indent="1"/>
    </xf>
    <xf numFmtId="0" fontId="21" fillId="4" borderId="0" xfId="0" applyFont="1" applyFill="1" applyBorder="1" applyAlignment="1">
      <alignment horizontal="right" vertical="center" indent="1"/>
    </xf>
    <xf numFmtId="0" fontId="13" fillId="0" borderId="0" xfId="0" applyFont="1" applyFill="1" applyBorder="1" applyAlignment="1">
      <alignment horizontal="right" vertical="center" indent="1"/>
    </xf>
    <xf numFmtId="0" fontId="12" fillId="5" borderId="0" xfId="0" applyFont="1" applyFill="1" applyBorder="1" applyAlignment="1">
      <alignment horizontal="left" vertical="center" indent="1"/>
    </xf>
    <xf numFmtId="0" fontId="12" fillId="5" borderId="0" xfId="0" applyFont="1" applyFill="1" applyBorder="1" applyAlignment="1">
      <alignment horizontal="right" vertical="center" indent="1"/>
    </xf>
    <xf numFmtId="0" fontId="12" fillId="5" borderId="0" xfId="0" applyFont="1" applyFill="1" applyBorder="1" applyAlignment="1">
      <alignment vertical="center"/>
    </xf>
    <xf numFmtId="3" fontId="16" fillId="5" borderId="0" xfId="0" applyNumberFormat="1" applyFont="1" applyFill="1" applyBorder="1" applyAlignment="1">
      <alignment horizontal="right" vertical="center" indent="1"/>
    </xf>
    <xf numFmtId="0" fontId="22" fillId="8" borderId="0" xfId="0" applyFont="1" applyFill="1" applyBorder="1" applyAlignment="1">
      <alignment horizontal="left" vertical="center" indent="1"/>
    </xf>
    <xf numFmtId="0" fontId="22" fillId="8" borderId="0" xfId="0" applyFont="1" applyFill="1" applyBorder="1" applyAlignment="1">
      <alignment horizontal="right" vertical="center" indent="1"/>
    </xf>
    <xf numFmtId="0" fontId="22" fillId="8" borderId="0" xfId="0" applyFont="1" applyFill="1" applyBorder="1" applyAlignment="1">
      <alignment vertical="center"/>
    </xf>
    <xf numFmtId="3" fontId="22" fillId="8" borderId="0" xfId="0" applyNumberFormat="1" applyFont="1" applyFill="1" applyBorder="1" applyAlignment="1">
      <alignment horizontal="right" vertical="center" indent="1"/>
    </xf>
    <xf numFmtId="9" fontId="22" fillId="8" borderId="0" xfId="0" applyNumberFormat="1" applyFont="1" applyFill="1" applyBorder="1" applyAlignment="1">
      <alignment horizontal="right" vertical="center" indent="1"/>
    </xf>
    <xf numFmtId="4" fontId="22" fillId="8" borderId="0" xfId="0" applyNumberFormat="1" applyFont="1" applyFill="1" applyBorder="1" applyAlignment="1">
      <alignment horizontal="right" vertical="center" indent="1"/>
    </xf>
    <xf numFmtId="0" fontId="22" fillId="8" borderId="0" xfId="0" applyFont="1" applyFill="1" applyBorder="1" applyAlignment="1">
      <alignment horizontal="left" vertical="center"/>
    </xf>
    <xf numFmtId="0" fontId="12" fillId="7" borderId="0" xfId="0" applyFont="1" applyFill="1" applyBorder="1" applyAlignment="1">
      <alignment vertical="center"/>
    </xf>
    <xf numFmtId="0" fontId="28" fillId="0" borderId="0" xfId="0" applyFont="1" applyFill="1" applyBorder="1" applyAlignment="1">
      <alignment vertical="center"/>
    </xf>
    <xf numFmtId="0" fontId="29" fillId="0" borderId="0" xfId="0" applyFont="1" applyFill="1" applyBorder="1" applyAlignment="1"/>
    <xf numFmtId="0" fontId="5" fillId="0" borderId="0" xfId="0" applyFont="1" applyFill="1" applyBorder="1"/>
    <xf numFmtId="2" fontId="5" fillId="0" borderId="0" xfId="0" applyNumberFormat="1" applyFont="1" applyFill="1" applyBorder="1"/>
    <xf numFmtId="0" fontId="5" fillId="0" borderId="0" xfId="0" applyFont="1" applyFill="1" applyBorder="1" applyAlignment="1"/>
    <xf numFmtId="0" fontId="5" fillId="0" borderId="0" xfId="0" applyFont="1" applyFill="1" applyBorder="1" applyAlignment="1">
      <alignment horizontal="right"/>
    </xf>
    <xf numFmtId="0" fontId="30" fillId="0" borderId="0" xfId="1" applyFont="1" applyBorder="1" applyAlignment="1" applyProtection="1"/>
    <xf numFmtId="0" fontId="5" fillId="0" borderId="0" xfId="0" applyFont="1" applyBorder="1"/>
    <xf numFmtId="0" fontId="9" fillId="0" borderId="0" xfId="0" applyFont="1" applyBorder="1" applyAlignment="1">
      <alignment horizontal="right" readingOrder="1"/>
    </xf>
    <xf numFmtId="0" fontId="5" fillId="0" borderId="0" xfId="0" applyFont="1" applyFill="1" applyBorder="1" applyAlignment="1">
      <alignment horizontal="left"/>
    </xf>
    <xf numFmtId="0" fontId="1" fillId="0" borderId="0" xfId="0" applyFont="1" applyFill="1" applyBorder="1" applyAlignment="1">
      <alignment horizontal="left"/>
    </xf>
    <xf numFmtId="0" fontId="33" fillId="0" borderId="0" xfId="0" applyFont="1" applyFill="1" applyBorder="1"/>
    <xf numFmtId="0" fontId="34" fillId="0" borderId="0" xfId="0" applyFont="1" applyFill="1" applyBorder="1" applyAlignment="1">
      <alignment horizontal="left"/>
    </xf>
    <xf numFmtId="0" fontId="34" fillId="0" borderId="0" xfId="0" applyFont="1" applyFill="1" applyBorder="1"/>
    <xf numFmtId="0" fontId="9" fillId="10" borderId="0" xfId="0" applyFont="1" applyFill="1" applyBorder="1" applyAlignment="1">
      <alignment horizontal="left" vertical="center" wrapText="1" indent="2"/>
    </xf>
    <xf numFmtId="1" fontId="9" fillId="8" borderId="0" xfId="0" applyNumberFormat="1" applyFont="1" applyFill="1" applyBorder="1" applyAlignment="1">
      <alignment horizontal="left" vertical="center" indent="2"/>
    </xf>
    <xf numFmtId="9" fontId="9" fillId="8" borderId="0" xfId="0" applyNumberFormat="1" applyFont="1" applyFill="1" applyBorder="1" applyAlignment="1">
      <alignment horizontal="left" vertical="center" indent="2"/>
    </xf>
    <xf numFmtId="0" fontId="9" fillId="8" borderId="0" xfId="0" applyFont="1" applyFill="1" applyBorder="1" applyAlignment="1">
      <alignment horizontal="left" vertical="center" indent="2"/>
    </xf>
    <xf numFmtId="0" fontId="9" fillId="8" borderId="6" xfId="0" applyFont="1" applyFill="1" applyBorder="1" applyAlignment="1">
      <alignment horizontal="left" vertical="center" indent="2"/>
    </xf>
    <xf numFmtId="0" fontId="12" fillId="8" borderId="0" xfId="0" applyFont="1" applyFill="1" applyBorder="1" applyAlignment="1">
      <alignment horizontal="right" vertical="center"/>
    </xf>
    <xf numFmtId="0" fontId="9" fillId="10" borderId="0" xfId="0" applyFont="1" applyFill="1" applyBorder="1" applyAlignment="1">
      <alignment horizontal="left" vertical="center" indent="2"/>
    </xf>
    <xf numFmtId="0" fontId="12" fillId="0" borderId="0" xfId="0" applyFont="1" applyFill="1" applyBorder="1" applyAlignment="1">
      <alignment horizontal="right" vertical="center"/>
    </xf>
    <xf numFmtId="0" fontId="12" fillId="7" borderId="0" xfId="0" applyFont="1" applyFill="1" applyBorder="1" applyAlignment="1">
      <alignment horizontal="center" vertical="center"/>
    </xf>
    <xf numFmtId="0" fontId="12" fillId="7" borderId="0" xfId="0" applyFont="1" applyFill="1" applyBorder="1" applyAlignment="1">
      <alignment horizontal="right" vertical="center"/>
    </xf>
    <xf numFmtId="0" fontId="18" fillId="9" borderId="7" xfId="0" applyNumberFormat="1" applyFont="1" applyFill="1" applyBorder="1" applyAlignment="1">
      <alignment horizontal="center" vertical="center"/>
    </xf>
    <xf numFmtId="0" fontId="18" fillId="9" borderId="8" xfId="0" applyNumberFormat="1" applyFont="1" applyFill="1" applyBorder="1" applyAlignment="1">
      <alignment horizontal="center" vertical="center"/>
    </xf>
    <xf numFmtId="0" fontId="18" fillId="9" borderId="9" xfId="0" applyNumberFormat="1" applyFont="1" applyFill="1" applyBorder="1" applyAlignment="1">
      <alignment horizontal="center" vertical="center"/>
    </xf>
    <xf numFmtId="0" fontId="18" fillId="9" borderId="10" xfId="0" applyNumberFormat="1" applyFont="1" applyFill="1" applyBorder="1" applyAlignment="1">
      <alignment horizontal="center" vertical="center"/>
    </xf>
    <xf numFmtId="0" fontId="18" fillId="9" borderId="11" xfId="0" applyNumberFormat="1" applyFont="1" applyFill="1" applyBorder="1" applyAlignment="1">
      <alignment horizontal="center" vertical="center"/>
    </xf>
    <xf numFmtId="0" fontId="18" fillId="9" borderId="12" xfId="0" applyNumberFormat="1" applyFont="1" applyFill="1" applyBorder="1" applyAlignment="1">
      <alignment horizontal="center" vertical="center"/>
    </xf>
    <xf numFmtId="0" fontId="21" fillId="3" borderId="0" xfId="0" applyFont="1" applyFill="1" applyBorder="1" applyAlignment="1">
      <alignment horizontal="center" vertical="center"/>
    </xf>
    <xf numFmtId="0" fontId="21" fillId="3" borderId="0" xfId="0" applyFont="1" applyFill="1" applyBorder="1" applyAlignment="1">
      <alignment horizontal="distributed" vertical="center"/>
    </xf>
    <xf numFmtId="0" fontId="22" fillId="8" borderId="0" xfId="0" applyFont="1" applyFill="1" applyBorder="1" applyAlignment="1">
      <alignment horizontal="left" vertical="center" indent="1"/>
    </xf>
    <xf numFmtId="0" fontId="16" fillId="4" borderId="0" xfId="0" applyFont="1" applyFill="1" applyBorder="1" applyAlignment="1">
      <alignment horizontal="left" vertical="center" indent="1"/>
    </xf>
    <xf numFmtId="0" fontId="16" fillId="5" borderId="0" xfId="0" applyFont="1" applyFill="1" applyBorder="1" applyAlignment="1">
      <alignment horizontal="left" vertical="center" indent="1"/>
    </xf>
    <xf numFmtId="0" fontId="5" fillId="0" borderId="0" xfId="0" applyFont="1" applyFill="1" applyBorder="1" applyAlignment="1">
      <alignment horizontal="left"/>
    </xf>
    <xf numFmtId="0" fontId="7" fillId="9" borderId="0" xfId="0" applyFont="1" applyFill="1" applyBorder="1" applyAlignment="1">
      <alignment horizontal="left"/>
    </xf>
    <xf numFmtId="0" fontId="5" fillId="0" borderId="0" xfId="0" applyFont="1" applyFill="1" applyBorder="1" applyAlignment="1">
      <alignment horizontal="left" wrapText="1"/>
    </xf>
    <xf numFmtId="0" fontId="1" fillId="0" borderId="0" xfId="0" applyFont="1" applyFill="1" applyBorder="1" applyAlignment="1">
      <alignment horizontal="left"/>
    </xf>
    <xf numFmtId="0" fontId="5" fillId="0" borderId="0" xfId="0" applyFont="1" applyFill="1" applyBorder="1" applyAlignment="1">
      <alignment horizontal="left" vertical="justify"/>
    </xf>
    <xf numFmtId="0" fontId="27" fillId="0" borderId="0" xfId="0" applyFont="1" applyFill="1" applyBorder="1" applyAlignment="1">
      <alignment horizontal="left" vertical="center"/>
    </xf>
  </cellXfs>
  <cellStyles count="2">
    <cellStyle name="Hyperlink" xfId="1" builtinId="8"/>
    <cellStyle name="Normal" xfId="0" builtinId="0"/>
  </cellStyles>
  <dxfs count="23">
    <dxf>
      <font>
        <color indexed="9"/>
      </font>
      <fill>
        <patternFill patternType="none">
          <bgColor indexed="65"/>
        </patternFill>
      </fill>
      <border>
        <left/>
        <right/>
        <top/>
        <bottom/>
      </border>
    </dxf>
    <dxf>
      <font>
        <color indexed="9"/>
      </font>
      <fill>
        <patternFill patternType="none">
          <bgColor indexed="65"/>
        </patternFill>
      </fill>
      <border>
        <left/>
        <right/>
        <top/>
        <bottom/>
      </border>
    </dxf>
    <dxf>
      <font>
        <color indexed="9"/>
      </font>
      <fill>
        <patternFill patternType="none">
          <bgColor indexed="65"/>
        </patternFill>
      </fill>
      <border>
        <left/>
        <right/>
        <top/>
        <bottom/>
      </border>
    </dxf>
    <dxf>
      <font>
        <color indexed="9"/>
      </font>
      <fill>
        <patternFill patternType="none">
          <bgColor indexed="65"/>
        </patternFill>
      </fill>
      <border>
        <left/>
        <right/>
        <top/>
        <bottom/>
      </border>
    </dxf>
    <dxf>
      <font>
        <color indexed="9"/>
      </font>
      <fill>
        <patternFill patternType="none">
          <bgColor indexed="65"/>
        </patternFill>
      </fill>
      <border>
        <left/>
        <right/>
        <top/>
        <bottom/>
      </border>
    </dxf>
    <dxf>
      <font>
        <color indexed="9"/>
      </font>
      <fill>
        <patternFill patternType="none">
          <bgColor indexed="65"/>
        </patternFill>
      </fill>
      <border>
        <left/>
        <right/>
        <top/>
        <bottom/>
      </border>
    </dxf>
    <dxf>
      <fill>
        <patternFill>
          <bgColor indexed="44"/>
        </patternFill>
      </fill>
      <border>
        <left style="thin">
          <color indexed="55"/>
        </left>
        <right style="thin">
          <color indexed="55"/>
        </right>
        <top style="thin">
          <color indexed="55"/>
        </top>
        <bottom style="thin">
          <color indexed="55"/>
        </bottom>
      </border>
    </dxf>
    <dxf>
      <font>
        <b val="0"/>
        <i/>
        <condense val="0"/>
        <extend val="0"/>
        <color indexed="47"/>
      </font>
      <fill>
        <patternFill>
          <bgColor indexed="8"/>
        </patternFill>
      </fill>
      <border>
        <left/>
        <right/>
        <top/>
        <bottom/>
      </border>
    </dxf>
    <dxf>
      <font>
        <condense val="0"/>
        <extend val="0"/>
        <color indexed="47"/>
      </font>
      <fill>
        <patternFill patternType="none">
          <bgColor indexed="65"/>
        </patternFill>
      </fill>
      <border>
        <left/>
        <right/>
        <top/>
        <bottom/>
      </border>
    </dxf>
    <dxf>
      <font>
        <color theme="0"/>
      </font>
    </dxf>
    <dxf>
      <font>
        <condense val="0"/>
        <extend val="0"/>
        <color indexed="41"/>
      </font>
    </dxf>
    <dxf>
      <font>
        <color indexed="55"/>
      </font>
      <fill>
        <patternFill>
          <bgColor indexed="22"/>
        </patternFill>
      </fill>
      <border>
        <left/>
        <right/>
        <top/>
        <bottom/>
      </border>
    </dxf>
    <dxf>
      <font>
        <color indexed="55"/>
      </font>
      <fill>
        <patternFill>
          <bgColor indexed="22"/>
        </patternFill>
      </fill>
      <border>
        <left/>
        <right/>
        <top/>
        <bottom/>
      </border>
    </dxf>
    <dxf>
      <font>
        <color indexed="55"/>
      </font>
      <fill>
        <patternFill>
          <bgColor indexed="22"/>
        </patternFill>
      </fill>
      <border>
        <left/>
        <right/>
        <top/>
        <bottom/>
      </border>
    </dxf>
    <dxf>
      <fill>
        <patternFill patternType="none">
          <bgColor indexed="65"/>
        </patternFill>
      </fill>
      <border>
        <left style="thin">
          <color indexed="23"/>
        </left>
        <right style="thin">
          <color indexed="23"/>
        </right>
        <top style="thin">
          <color indexed="23"/>
        </top>
        <bottom style="thin">
          <color indexed="23"/>
        </bottom>
      </border>
    </dxf>
    <dxf>
      <font>
        <color indexed="55"/>
      </font>
      <fill>
        <patternFill>
          <bgColor indexed="22"/>
        </patternFill>
      </fill>
      <border>
        <left/>
        <right/>
        <top/>
        <bottom/>
      </border>
    </dxf>
    <dxf>
      <font>
        <color indexed="55"/>
      </font>
      <fill>
        <patternFill>
          <bgColor indexed="22"/>
        </patternFill>
      </fill>
      <border>
        <left/>
        <right/>
        <top/>
        <bottom/>
      </border>
    </dxf>
    <dxf>
      <font>
        <color indexed="55"/>
      </font>
      <fill>
        <patternFill>
          <bgColor indexed="22"/>
        </patternFill>
      </fill>
      <border>
        <left/>
        <right/>
        <top/>
        <bottom/>
      </border>
    </dxf>
    <dxf>
      <font>
        <color indexed="55"/>
      </font>
      <fill>
        <patternFill>
          <bgColor indexed="22"/>
        </patternFill>
      </fill>
      <border>
        <left/>
        <right/>
        <top/>
        <bottom/>
      </border>
    </dxf>
    <dxf>
      <font>
        <color indexed="55"/>
      </font>
      <fill>
        <patternFill>
          <bgColor indexed="22"/>
        </patternFill>
      </fill>
      <border>
        <left/>
        <right/>
        <top/>
        <bottom/>
      </border>
    </dxf>
    <dxf>
      <font>
        <color indexed="55"/>
      </font>
      <fill>
        <patternFill>
          <bgColor indexed="22"/>
        </patternFill>
      </fill>
      <border>
        <left/>
        <right/>
        <top/>
        <bottom/>
      </border>
    </dxf>
    <dxf>
      <font>
        <color indexed="55"/>
      </font>
      <fill>
        <patternFill>
          <bgColor indexed="22"/>
        </patternFill>
      </fill>
      <border>
        <left/>
        <right/>
        <top/>
        <bottom/>
      </border>
    </dxf>
    <dxf>
      <font>
        <color indexed="55"/>
      </font>
      <fill>
        <patternFill>
          <bgColor indexed="22"/>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00C00"/>
      <rgbColor rgb="00F2F2F2"/>
      <rgbColor rgb="00F26B61"/>
      <rgbColor rgb="00A0CC41"/>
      <rgbColor rgb="00376092"/>
      <rgbColor rgb="00FFF3B9"/>
      <rgbColor rgb="00FFA099"/>
      <rgbColor rgb="00ACD8F1"/>
      <rgbColor rgb="009F2121"/>
      <rgbColor rgb="006E9912"/>
      <rgbColor rgb="00244062"/>
      <rgbColor rgb="00FFE14F"/>
      <rgbColor rgb="00404040"/>
      <rgbColor rgb="0059B1E2"/>
      <rgbColor rgb="00D9D9D9"/>
      <rgbColor rgb="00A6A6A6"/>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B8CCE4"/>
      <rgbColor rgb="00D6EBF8"/>
      <rgbColor rgb="00E8FAC2"/>
      <rgbColor rgb="00FFF9DC"/>
      <rgbColor rgb="00DCE6F1"/>
      <rgbColor rgb="00FFCFCC"/>
      <rgbColor rgb="00808080"/>
      <rgbColor rgb="00FFFFFF"/>
      <rgbColor rgb="0095B3D7"/>
      <rgbColor rgb="0083C4E9"/>
      <rgbColor rgb="00FFE772"/>
      <rgbColor rgb="00F0B873"/>
      <rgbColor rgb="00F0AD5B"/>
      <rgbColor rgb="00EFA143"/>
      <rgbColor rgb="00262626"/>
      <rgbColor rgb="00BFBFBF"/>
      <rgbColor rgb="00309DDB"/>
      <rgbColor rgb="0086B327"/>
      <rgbColor rgb="00587F03"/>
      <rgbColor rgb="006D4129"/>
      <rgbColor rgb="00000000"/>
      <rgbColor rgb="00595959"/>
      <rgbColor rgb="000D0D0D"/>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228929761745269E-2"/>
          <c:y val="0.14470320752384006"/>
          <c:w val="0.89726975048113833"/>
          <c:h val="0.73901995271104026"/>
        </c:manualLayout>
      </c:layout>
      <c:lineChart>
        <c:grouping val="standard"/>
        <c:varyColors val="0"/>
        <c:ser>
          <c:idx val="0"/>
          <c:order val="0"/>
          <c:tx>
            <c:strRef>
              <c:f>'401(k) Detailed'!$D$6</c:f>
              <c:strCache>
                <c:ptCount val="1"/>
                <c:pt idx="0">
                  <c:v>Your Contributions</c:v>
                </c:pt>
              </c:strCache>
            </c:strRef>
          </c:tx>
          <c:spPr>
            <a:ln w="38100">
              <a:solidFill>
                <a:srgbClr val="309DDB"/>
              </a:solidFill>
              <a:prstDash val="solid"/>
            </a:ln>
          </c:spPr>
          <c:marker>
            <c:symbol val="none"/>
          </c:marker>
          <c:cat>
            <c:numRef>
              <c:f>[0]!age</c:f>
              <c:numCache>
                <c:formatCode>General</c:formatCode>
                <c:ptCount val="35"/>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numCache>
            </c:numRef>
          </c:cat>
          <c:val>
            <c:numRef>
              <c:f>[0]!y_cont</c:f>
              <c:numCache>
                <c:formatCode>#,##0</c:formatCode>
                <c:ptCount val="35"/>
                <c:pt idx="0">
                  <c:v>12000</c:v>
                </c:pt>
                <c:pt idx="1">
                  <c:v>19140</c:v>
                </c:pt>
                <c:pt idx="2">
                  <c:v>26422.799999999999</c:v>
                </c:pt>
                <c:pt idx="3">
                  <c:v>33851.256000000001</c:v>
                </c:pt>
                <c:pt idx="4">
                  <c:v>41428.28112</c:v>
                </c:pt>
                <c:pt idx="5">
                  <c:v>49156.846742399997</c:v>
                </c:pt>
                <c:pt idx="6">
                  <c:v>57039.983677247998</c:v>
                </c:pt>
                <c:pt idx="7">
                  <c:v>65080.783350792961</c:v>
                </c:pt>
                <c:pt idx="8">
                  <c:v>73282.399017808813</c:v>
                </c:pt>
                <c:pt idx="9">
                  <c:v>81648.046998164995</c:v>
                </c:pt>
                <c:pt idx="10">
                  <c:v>90181.007938128299</c:v>
                </c:pt>
                <c:pt idx="11">
                  <c:v>98884.628096890869</c:v>
                </c:pt>
                <c:pt idx="12">
                  <c:v>107762.32065882868</c:v>
                </c:pt>
                <c:pt idx="13">
                  <c:v>116817.56707200526</c:v>
                </c:pt>
                <c:pt idx="14">
                  <c:v>126053.91841344537</c:v>
                </c:pt>
                <c:pt idx="15">
                  <c:v>135474.99678171426</c:v>
                </c:pt>
                <c:pt idx="16">
                  <c:v>145084.49671734855</c:v>
                </c:pt>
                <c:pt idx="17">
                  <c:v>154886.18665169552</c:v>
                </c:pt>
                <c:pt idx="18">
                  <c:v>164883.91038472945</c:v>
                </c:pt>
                <c:pt idx="19">
                  <c:v>175081.58859242403</c:v>
                </c:pt>
                <c:pt idx="20">
                  <c:v>185483.22036427251</c:v>
                </c:pt>
                <c:pt idx="21">
                  <c:v>196092.88477155796</c:v>
                </c:pt>
                <c:pt idx="22">
                  <c:v>206914.74246698912</c:v>
                </c:pt>
                <c:pt idx="23">
                  <c:v>217953.0373163289</c:v>
                </c:pt>
                <c:pt idx="24">
                  <c:v>229212.09806265548</c:v>
                </c:pt>
                <c:pt idx="25">
                  <c:v>240696.34002390859</c:v>
                </c:pt>
                <c:pt idx="26">
                  <c:v>252410.26682438678</c:v>
                </c:pt>
                <c:pt idx="27">
                  <c:v>264358.47216087452</c:v>
                </c:pt>
                <c:pt idx="28">
                  <c:v>276545.64160409203</c:v>
                </c:pt>
                <c:pt idx="29">
                  <c:v>288976.55443617387</c:v>
                </c:pt>
                <c:pt idx="30">
                  <c:v>301656.08552489738</c:v>
                </c:pt>
                <c:pt idx="31">
                  <c:v>314589.20723539533</c:v>
                </c:pt>
                <c:pt idx="32">
                  <c:v>327780.99138010322</c:v>
                </c:pt>
                <c:pt idx="33">
                  <c:v>341236.61120770528</c:v>
                </c:pt>
                <c:pt idx="34">
                  <c:v>354961.34343185939</c:v>
                </c:pt>
              </c:numCache>
            </c:numRef>
          </c:val>
          <c:smooth val="0"/>
        </c:ser>
        <c:ser>
          <c:idx val="1"/>
          <c:order val="1"/>
          <c:tx>
            <c:strRef>
              <c:f>'401(k) Detailed'!$G$6</c:f>
              <c:strCache>
                <c:ptCount val="1"/>
                <c:pt idx="0">
                  <c:v>Employer Match</c:v>
                </c:pt>
              </c:strCache>
            </c:strRef>
          </c:tx>
          <c:spPr>
            <a:ln w="38100">
              <a:solidFill>
                <a:srgbClr val="C00C00"/>
              </a:solidFill>
              <a:prstDash val="solid"/>
            </a:ln>
          </c:spPr>
          <c:marker>
            <c:symbol val="none"/>
          </c:marker>
          <c:cat>
            <c:numRef>
              <c:f>[0]!age</c:f>
              <c:numCache>
                <c:formatCode>General</c:formatCode>
                <c:ptCount val="35"/>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numCache>
            </c:numRef>
          </c:cat>
          <c:val>
            <c:numRef>
              <c:f>[0]!e_match</c:f>
              <c:numCache>
                <c:formatCode>#,##0</c:formatCode>
                <c:ptCount val="35"/>
                <c:pt idx="0">
                  <c:v>3600</c:v>
                </c:pt>
                <c:pt idx="1">
                  <c:v>5742</c:v>
                </c:pt>
                <c:pt idx="2">
                  <c:v>7926.84</c:v>
                </c:pt>
                <c:pt idx="3">
                  <c:v>10155.3768</c:v>
                </c:pt>
                <c:pt idx="4">
                  <c:v>12428.484336</c:v>
                </c:pt>
                <c:pt idx="5">
                  <c:v>14747.05402272</c:v>
                </c:pt>
                <c:pt idx="6">
                  <c:v>17111.995103174399</c:v>
                </c:pt>
                <c:pt idx="7">
                  <c:v>19524.23500523789</c:v>
                </c:pt>
                <c:pt idx="8">
                  <c:v>21984.719705342646</c:v>
                </c:pt>
                <c:pt idx="9">
                  <c:v>24494.414099449499</c:v>
                </c:pt>
                <c:pt idx="10">
                  <c:v>27054.302381438491</c:v>
                </c:pt>
                <c:pt idx="11">
                  <c:v>29665.388429067261</c:v>
                </c:pt>
                <c:pt idx="12">
                  <c:v>32328.696197648605</c:v>
                </c:pt>
                <c:pt idx="13">
                  <c:v>35045.270121601578</c:v>
                </c:pt>
                <c:pt idx="14">
                  <c:v>37816.175524033606</c:v>
                </c:pt>
                <c:pt idx="15">
                  <c:v>40642.49903451428</c:v>
                </c:pt>
                <c:pt idx="16">
                  <c:v>43525.349015204563</c:v>
                </c:pt>
                <c:pt idx="17">
                  <c:v>46465.855995508653</c:v>
                </c:pt>
                <c:pt idx="18">
                  <c:v>49465.173115418824</c:v>
                </c:pt>
                <c:pt idx="19">
                  <c:v>52524.476577727204</c:v>
                </c:pt>
                <c:pt idx="20">
                  <c:v>55644.966109281748</c:v>
                </c:pt>
                <c:pt idx="21">
                  <c:v>58827.865431467384</c:v>
                </c:pt>
                <c:pt idx="22">
                  <c:v>62074.422740096736</c:v>
                </c:pt>
                <c:pt idx="23">
                  <c:v>65385.911194898668</c:v>
                </c:pt>
                <c:pt idx="24">
                  <c:v>68763.629418796641</c:v>
                </c:pt>
                <c:pt idx="25">
                  <c:v>72208.902007172568</c:v>
                </c:pt>
                <c:pt idx="26">
                  <c:v>75723.08004731602</c:v>
                </c:pt>
                <c:pt idx="27">
                  <c:v>79307.54164826234</c:v>
                </c:pt>
                <c:pt idx="28">
                  <c:v>82963.692481227583</c:v>
                </c:pt>
                <c:pt idx="29">
                  <c:v>86692.966330852141</c:v>
                </c:pt>
                <c:pt idx="30">
                  <c:v>90496.825657469191</c:v>
                </c:pt>
                <c:pt idx="31">
                  <c:v>94376.762170618575</c:v>
                </c:pt>
                <c:pt idx="32">
                  <c:v>98334.297414030952</c:v>
                </c:pt>
                <c:pt idx="33">
                  <c:v>102370.98336231157</c:v>
                </c:pt>
                <c:pt idx="34">
                  <c:v>106488.4030295578</c:v>
                </c:pt>
              </c:numCache>
            </c:numRef>
          </c:val>
          <c:smooth val="0"/>
        </c:ser>
        <c:ser>
          <c:idx val="2"/>
          <c:order val="2"/>
          <c:tx>
            <c:strRef>
              <c:f>'401(k) Detailed'!$K$6</c:f>
              <c:strCache>
                <c:ptCount val="1"/>
                <c:pt idx="0">
                  <c:v>Balance</c:v>
                </c:pt>
              </c:strCache>
            </c:strRef>
          </c:tx>
          <c:spPr>
            <a:ln w="38100">
              <a:solidFill>
                <a:srgbClr val="587F03"/>
              </a:solidFill>
              <a:prstDash val="solid"/>
            </a:ln>
          </c:spPr>
          <c:marker>
            <c:symbol val="none"/>
          </c:marker>
          <c:cat>
            <c:numRef>
              <c:f>[0]!age</c:f>
              <c:numCache>
                <c:formatCode>General</c:formatCode>
                <c:ptCount val="35"/>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numCache>
            </c:numRef>
          </c:cat>
          <c:val>
            <c:numRef>
              <c:f>[0]!bal</c:f>
              <c:numCache>
                <c:formatCode>#,##0.00</c:formatCode>
                <c:ptCount val="35"/>
                <c:pt idx="0">
                  <c:v>19971.246251427114</c:v>
                </c:pt>
                <c:pt idx="1">
                  <c:v>30744.58651585997</c:v>
                </c:pt>
                <c:pt idx="2">
                  <c:v>42373.233984183491</c:v>
                </c:pt>
                <c:pt idx="3">
                  <c:v>54913.758756203766</c:v>
                </c:pt>
                <c:pt idx="4">
                  <c:v>68426.296384159839</c:v>
                </c:pt>
                <c:pt idx="5">
                  <c:v>82974.769308677307</c:v>
                </c:pt>
                <c:pt idx="6">
                  <c:v>98627.12198293992</c:v>
                </c:pt>
                <c:pt idx="7">
                  <c:v>115455.5705299493</c:v>
                </c:pt>
                <c:pt idx="8">
                  <c:v>133536.86782986467</c:v>
                </c:pt>
                <c:pt idx="9">
                  <c:v>152952.58498975149</c:v>
                </c:pt>
                <c:pt idx="10">
                  <c:v>173789.41020681817</c:v>
                </c:pt>
                <c:pt idx="11">
                  <c:v>196139.4660985941</c:v>
                </c:pt>
                <c:pt idx="12">
                  <c:v>220100.64663972394</c:v>
                </c:pt>
                <c:pt idx="13">
                  <c:v>245776.97491535882</c:v>
                </c:pt>
                <c:pt idx="14">
                  <c:v>273278.9829757681</c:v>
                </c:pt>
                <c:pt idx="15">
                  <c:v>302724.11515604227</c:v>
                </c:pt>
                <c:pt idx="16">
                  <c:v>334237.15630889212</c:v>
                </c:pt>
                <c:pt idx="17">
                  <c:v>367950.68648787384</c:v>
                </c:pt>
                <c:pt idx="18">
                  <c:v>404005.56371320359</c:v>
                </c:pt>
                <c:pt idx="19">
                  <c:v>442551.43655300915</c:v>
                </c:pt>
                <c:pt idx="20">
                  <c:v>483747.28835975897</c:v>
                </c:pt>
                <c:pt idx="21">
                  <c:v>527762.01511509658</c:v>
                </c:pt>
                <c:pt idx="22">
                  <c:v>574775.0389567957</c:v>
                </c:pt>
                <c:pt idx="23">
                  <c:v>624976.95958946832</c:v>
                </c:pt>
                <c:pt idx="24">
                  <c:v>678570.24591646902</c:v>
                </c:pt>
                <c:pt idx="25">
                  <c:v>735769.9703746225</c:v>
                </c:pt>
                <c:pt idx="26">
                  <c:v>796804.58860648063</c:v>
                </c:pt>
                <c:pt idx="27">
                  <c:v>861916.76726733556</c:v>
                </c:pt>
                <c:pt idx="28">
                  <c:v>931364.26293676253</c:v>
                </c:pt>
                <c:pt idx="29">
                  <c:v>1005420.8552876501</c:v>
                </c:pt>
                <c:pt idx="30">
                  <c:v>1084377.3378601647</c:v>
                </c:pt>
                <c:pt idx="31">
                  <c:v>1168542.5699945781</c:v>
                </c:pt>
                <c:pt idx="32">
                  <c:v>1258244.5936961046</c:v>
                </c:pt>
                <c:pt idx="33">
                  <c:v>1353831.8194376335</c:v>
                </c:pt>
                <c:pt idx="34">
                  <c:v>1455674.285153338</c:v>
                </c:pt>
              </c:numCache>
            </c:numRef>
          </c:val>
          <c:smooth val="0"/>
        </c:ser>
        <c:ser>
          <c:idx val="3"/>
          <c:order val="3"/>
          <c:tx>
            <c:v>All Contributions</c:v>
          </c:tx>
          <c:spPr>
            <a:ln w="38100">
              <a:solidFill>
                <a:srgbClr val="376092"/>
              </a:solidFill>
              <a:prstDash val="solid"/>
            </a:ln>
          </c:spPr>
          <c:marker>
            <c:symbol val="none"/>
          </c:marker>
          <c:val>
            <c:numRef>
              <c:f>[0]!all_cont</c:f>
              <c:numCache>
                <c:formatCode>General</c:formatCode>
                <c:ptCount val="35"/>
                <c:pt idx="0">
                  <c:v>15600</c:v>
                </c:pt>
                <c:pt idx="1">
                  <c:v>24882</c:v>
                </c:pt>
                <c:pt idx="2">
                  <c:v>34349.64</c:v>
                </c:pt>
                <c:pt idx="3">
                  <c:v>44006.632799999999</c:v>
                </c:pt>
                <c:pt idx="4">
                  <c:v>53856.765456000001</c:v>
                </c:pt>
                <c:pt idx="5">
                  <c:v>63903.900765119994</c:v>
                </c:pt>
                <c:pt idx="6">
                  <c:v>74151.978780422389</c:v>
                </c:pt>
                <c:pt idx="7">
                  <c:v>84605.018356030851</c:v>
                </c:pt>
                <c:pt idx="8">
                  <c:v>95267.118723151463</c:v>
                </c:pt>
                <c:pt idx="9">
                  <c:v>106142.46109761449</c:v>
                </c:pt>
                <c:pt idx="10">
                  <c:v>117235.31031956679</c:v>
                </c:pt>
                <c:pt idx="11">
                  <c:v>128550.01652595813</c:v>
                </c:pt>
                <c:pt idx="12">
                  <c:v>140091.0168564773</c:v>
                </c:pt>
                <c:pt idx="13">
                  <c:v>151862.83719360683</c:v>
                </c:pt>
                <c:pt idx="14">
                  <c:v>163870.09393747896</c:v>
                </c:pt>
                <c:pt idx="15">
                  <c:v>176117.49581622853</c:v>
                </c:pt>
                <c:pt idx="16">
                  <c:v>188609.84573255311</c:v>
                </c:pt>
                <c:pt idx="17">
                  <c:v>201352.04264720419</c:v>
                </c:pt>
                <c:pt idx="18">
                  <c:v>214349.08350014826</c:v>
                </c:pt>
                <c:pt idx="19">
                  <c:v>227606.06517015124</c:v>
                </c:pt>
                <c:pt idx="20">
                  <c:v>241128.18647355426</c:v>
                </c:pt>
                <c:pt idx="21">
                  <c:v>254920.75020302535</c:v>
                </c:pt>
                <c:pt idx="22">
                  <c:v>268989.16520708584</c:v>
                </c:pt>
                <c:pt idx="23">
                  <c:v>283338.94851122756</c:v>
                </c:pt>
                <c:pt idx="24">
                  <c:v>297975.72748145211</c:v>
                </c:pt>
                <c:pt idx="25">
                  <c:v>312905.24203108117</c:v>
                </c:pt>
                <c:pt idx="26">
                  <c:v>328133.34687170282</c:v>
                </c:pt>
                <c:pt idx="27">
                  <c:v>343666.01380913687</c:v>
                </c:pt>
                <c:pt idx="28">
                  <c:v>359509.3340853196</c:v>
                </c:pt>
                <c:pt idx="29">
                  <c:v>375669.520767026</c:v>
                </c:pt>
                <c:pt idx="30">
                  <c:v>392152.91118236654</c:v>
                </c:pt>
                <c:pt idx="31">
                  <c:v>408965.9694060139</c:v>
                </c:pt>
                <c:pt idx="32">
                  <c:v>426115.28879413416</c:v>
                </c:pt>
                <c:pt idx="33">
                  <c:v>443607.59457001684</c:v>
                </c:pt>
                <c:pt idx="34">
                  <c:v>461449.74646141718</c:v>
                </c:pt>
              </c:numCache>
            </c:numRef>
          </c:val>
          <c:smooth val="0"/>
        </c:ser>
        <c:dLbls>
          <c:showLegendKey val="0"/>
          <c:showVal val="0"/>
          <c:showCatName val="0"/>
          <c:showSerName val="0"/>
          <c:showPercent val="0"/>
          <c:showBubbleSize val="0"/>
        </c:dLbls>
        <c:smooth val="0"/>
        <c:axId val="441718544"/>
        <c:axId val="441720112"/>
      </c:lineChart>
      <c:catAx>
        <c:axId val="441718544"/>
        <c:scaling>
          <c:orientation val="minMax"/>
        </c:scaling>
        <c:delete val="0"/>
        <c:axPos val="b"/>
        <c:numFmt formatCode="General" sourceLinked="1"/>
        <c:majorTickMark val="none"/>
        <c:minorTickMark val="none"/>
        <c:tickLblPos val="nextTo"/>
        <c:spPr>
          <a:ln w="3175">
            <a:solidFill>
              <a:srgbClr val="A6A6A6"/>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41720112"/>
        <c:crosses val="autoZero"/>
        <c:auto val="1"/>
        <c:lblAlgn val="ctr"/>
        <c:lblOffset val="100"/>
        <c:noMultiLvlLbl val="0"/>
      </c:catAx>
      <c:valAx>
        <c:axId val="441720112"/>
        <c:scaling>
          <c:orientation val="minMax"/>
        </c:scaling>
        <c:delete val="0"/>
        <c:axPos val="l"/>
        <c:majorGridlines>
          <c:spPr>
            <a:ln w="3175">
              <a:solidFill>
                <a:srgbClr val="A6A6A6"/>
              </a:solidFill>
              <a:prstDash val="solid"/>
            </a:ln>
          </c:spPr>
        </c:majorGridlines>
        <c:numFmt formatCode="#,##0" sourceLinked="1"/>
        <c:majorTickMark val="none"/>
        <c:minorTickMark val="none"/>
        <c:tickLblPos val="nextTo"/>
        <c:spPr>
          <a:ln w="3175">
            <a:solidFill>
              <a:srgbClr val="A6A6A6"/>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41718544"/>
        <c:crosses val="autoZero"/>
        <c:crossBetween val="between"/>
      </c:valAx>
      <c:spPr>
        <a:noFill/>
        <a:ln w="25400">
          <a:noFill/>
        </a:ln>
      </c:spPr>
    </c:plotArea>
    <c:legend>
      <c:legendPos val="t"/>
      <c:layout>
        <c:manualLayout>
          <c:xMode val="edge"/>
          <c:yMode val="edge"/>
          <c:x val="0.19505864140894311"/>
          <c:y val="1.2919929243200004E-2"/>
          <c:w val="0.79974042977666671"/>
          <c:h val="9.3023490551040033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C00C00"/>
          </a:solidFill>
          <a:latin typeface="Calibri"/>
          <a:ea typeface="Calibri"/>
          <a:cs typeface="Calibri"/>
        </a:defRPr>
      </a:pPr>
      <a:endParaRPr lang="en-US"/>
    </a:p>
  </c:txPr>
  <c:printSettings>
    <c:headerFooter/>
    <c:pageMargins b="0.75000000000000178" l="0.70000000000000062" r="0.70000000000000062" t="0.7500000000000017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485549132947972E-2"/>
          <c:y val="8.687958305557239E-2"/>
          <c:w val="0.9002890173410405"/>
          <c:h val="0.84574614525526592"/>
        </c:manualLayout>
      </c:layout>
      <c:lineChart>
        <c:grouping val="standard"/>
        <c:varyColors val="0"/>
        <c:ser>
          <c:idx val="0"/>
          <c:order val="0"/>
          <c:tx>
            <c:v>Your Contributions</c:v>
          </c:tx>
          <c:spPr>
            <a:ln w="38100">
              <a:solidFill>
                <a:srgbClr val="309DDB"/>
              </a:solidFill>
              <a:prstDash val="solid"/>
            </a:ln>
          </c:spPr>
          <c:marker>
            <c:symbol val="none"/>
          </c:marker>
          <c:cat>
            <c:numRef>
              <c:f>[0]!age</c:f>
              <c:numCache>
                <c:formatCode>General</c:formatCode>
                <c:ptCount val="35"/>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numCache>
            </c:numRef>
          </c:cat>
          <c:val>
            <c:numRef>
              <c:f>[0]!y_caunt_to_date</c:f>
              <c:numCache>
                <c:formatCode>#,##0</c:formatCode>
                <c:ptCount val="20"/>
                <c:pt idx="0">
                  <c:v>12000</c:v>
                </c:pt>
                <c:pt idx="1">
                  <c:v>19140</c:v>
                </c:pt>
                <c:pt idx="2">
                  <c:v>26422.799999999999</c:v>
                </c:pt>
                <c:pt idx="3">
                  <c:v>33851.256000000001</c:v>
                </c:pt>
                <c:pt idx="4">
                  <c:v>41428.28112</c:v>
                </c:pt>
                <c:pt idx="5">
                  <c:v>49156.846742399997</c:v>
                </c:pt>
                <c:pt idx="6">
                  <c:v>57039.983677247998</c:v>
                </c:pt>
                <c:pt idx="7">
                  <c:v>65080.783350792961</c:v>
                </c:pt>
                <c:pt idx="8">
                  <c:v>73282.399017808813</c:v>
                </c:pt>
                <c:pt idx="9">
                  <c:v>81648.046998164995</c:v>
                </c:pt>
                <c:pt idx="10">
                  <c:v>90181.007938128299</c:v>
                </c:pt>
                <c:pt idx="11">
                  <c:v>98884.628096890869</c:v>
                </c:pt>
                <c:pt idx="12">
                  <c:v>107762.32065882868</c:v>
                </c:pt>
                <c:pt idx="13">
                  <c:v>116817.56707200526</c:v>
                </c:pt>
                <c:pt idx="14">
                  <c:v>126053.91841344537</c:v>
                </c:pt>
                <c:pt idx="15">
                  <c:v>135474.99678171426</c:v>
                </c:pt>
                <c:pt idx="16">
                  <c:v>145084.49671734855</c:v>
                </c:pt>
                <c:pt idx="17">
                  <c:v>154886.18665169552</c:v>
                </c:pt>
                <c:pt idx="18">
                  <c:v>164883.91038472945</c:v>
                </c:pt>
                <c:pt idx="19">
                  <c:v>175081.58859242403</c:v>
                </c:pt>
              </c:numCache>
            </c:numRef>
          </c:val>
          <c:smooth val="0"/>
        </c:ser>
        <c:ser>
          <c:idx val="1"/>
          <c:order val="1"/>
          <c:tx>
            <c:v>Employer Contributions</c:v>
          </c:tx>
          <c:spPr>
            <a:ln w="38100">
              <a:solidFill>
                <a:srgbClr val="C00C00"/>
              </a:solidFill>
              <a:prstDash val="solid"/>
            </a:ln>
          </c:spPr>
          <c:marker>
            <c:symbol val="none"/>
          </c:marker>
          <c:val>
            <c:numRef>
              <c:f>[0]!e_match_to_date</c:f>
              <c:numCache>
                <c:formatCode>#,##0</c:formatCode>
                <c:ptCount val="20"/>
                <c:pt idx="0">
                  <c:v>3600</c:v>
                </c:pt>
                <c:pt idx="1">
                  <c:v>5742</c:v>
                </c:pt>
                <c:pt idx="2">
                  <c:v>7926.84</c:v>
                </c:pt>
                <c:pt idx="3">
                  <c:v>10155.3768</c:v>
                </c:pt>
                <c:pt idx="4">
                  <c:v>12428.484336</c:v>
                </c:pt>
                <c:pt idx="5">
                  <c:v>14747.05402272</c:v>
                </c:pt>
                <c:pt idx="6">
                  <c:v>17111.995103174399</c:v>
                </c:pt>
                <c:pt idx="7">
                  <c:v>19524.23500523789</c:v>
                </c:pt>
                <c:pt idx="8">
                  <c:v>21984.719705342646</c:v>
                </c:pt>
                <c:pt idx="9">
                  <c:v>24494.414099449499</c:v>
                </c:pt>
                <c:pt idx="10">
                  <c:v>27054.302381438491</c:v>
                </c:pt>
                <c:pt idx="11">
                  <c:v>29665.388429067261</c:v>
                </c:pt>
                <c:pt idx="12">
                  <c:v>32328.696197648605</c:v>
                </c:pt>
                <c:pt idx="13">
                  <c:v>35045.270121601578</c:v>
                </c:pt>
                <c:pt idx="14">
                  <c:v>37816.175524033606</c:v>
                </c:pt>
                <c:pt idx="15">
                  <c:v>40642.49903451428</c:v>
                </c:pt>
                <c:pt idx="16">
                  <c:v>43525.349015204563</c:v>
                </c:pt>
                <c:pt idx="17">
                  <c:v>46465.855995508653</c:v>
                </c:pt>
                <c:pt idx="18">
                  <c:v>49465.173115418824</c:v>
                </c:pt>
                <c:pt idx="19">
                  <c:v>52524.476577727204</c:v>
                </c:pt>
              </c:numCache>
            </c:numRef>
          </c:val>
          <c:smooth val="0"/>
        </c:ser>
        <c:ser>
          <c:idx val="2"/>
          <c:order val="2"/>
          <c:tx>
            <c:v>401k Balance</c:v>
          </c:tx>
          <c:spPr>
            <a:ln w="38100">
              <a:solidFill>
                <a:srgbClr val="587F03"/>
              </a:solidFill>
              <a:prstDash val="solid"/>
            </a:ln>
          </c:spPr>
          <c:marker>
            <c:symbol val="none"/>
          </c:marker>
          <c:val>
            <c:numRef>
              <c:f>[0]!bal_to_date</c:f>
              <c:numCache>
                <c:formatCode>#,##0.00</c:formatCode>
                <c:ptCount val="20"/>
                <c:pt idx="0">
                  <c:v>19971.246251427114</c:v>
                </c:pt>
                <c:pt idx="1">
                  <c:v>30744.58651585997</c:v>
                </c:pt>
                <c:pt idx="2">
                  <c:v>42373.233984183491</c:v>
                </c:pt>
                <c:pt idx="3">
                  <c:v>54913.758756203766</c:v>
                </c:pt>
                <c:pt idx="4">
                  <c:v>68426.296384159839</c:v>
                </c:pt>
                <c:pt idx="5">
                  <c:v>82974.769308677307</c:v>
                </c:pt>
                <c:pt idx="6">
                  <c:v>98627.12198293992</c:v>
                </c:pt>
                <c:pt idx="7">
                  <c:v>115455.5705299493</c:v>
                </c:pt>
                <c:pt idx="8">
                  <c:v>133536.86782986467</c:v>
                </c:pt>
                <c:pt idx="9">
                  <c:v>152952.58498975149</c:v>
                </c:pt>
                <c:pt idx="10">
                  <c:v>173789.41020681817</c:v>
                </c:pt>
                <c:pt idx="11">
                  <c:v>196139.4660985941</c:v>
                </c:pt>
                <c:pt idx="12">
                  <c:v>220100.64663972394</c:v>
                </c:pt>
                <c:pt idx="13">
                  <c:v>245776.97491535882</c:v>
                </c:pt>
                <c:pt idx="14">
                  <c:v>273278.9829757681</c:v>
                </c:pt>
                <c:pt idx="15">
                  <c:v>302724.11515604227</c:v>
                </c:pt>
                <c:pt idx="16">
                  <c:v>334237.15630889212</c:v>
                </c:pt>
                <c:pt idx="17">
                  <c:v>367950.68648787384</c:v>
                </c:pt>
                <c:pt idx="18">
                  <c:v>404005.56371320359</c:v>
                </c:pt>
                <c:pt idx="19">
                  <c:v>442551.43655300915</c:v>
                </c:pt>
              </c:numCache>
            </c:numRef>
          </c:val>
          <c:smooth val="0"/>
        </c:ser>
        <c:dLbls>
          <c:showLegendKey val="0"/>
          <c:showVal val="0"/>
          <c:showCatName val="0"/>
          <c:showSerName val="0"/>
          <c:showPercent val="0"/>
          <c:showBubbleSize val="0"/>
        </c:dLbls>
        <c:smooth val="0"/>
        <c:axId val="424556832"/>
        <c:axId val="424554872"/>
      </c:lineChart>
      <c:catAx>
        <c:axId val="424556832"/>
        <c:scaling>
          <c:orientation val="minMax"/>
        </c:scaling>
        <c:delete val="0"/>
        <c:axPos val="b"/>
        <c:numFmt formatCode="General" sourceLinked="1"/>
        <c:majorTickMark val="out"/>
        <c:minorTickMark val="none"/>
        <c:tickLblPos val="nextTo"/>
        <c:spPr>
          <a:ln w="3175">
            <a:solidFill>
              <a:srgbClr val="A6A6A6"/>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24554872"/>
        <c:crosses val="autoZero"/>
        <c:auto val="1"/>
        <c:lblAlgn val="ctr"/>
        <c:lblOffset val="100"/>
        <c:noMultiLvlLbl val="0"/>
      </c:catAx>
      <c:valAx>
        <c:axId val="424554872"/>
        <c:scaling>
          <c:orientation val="minMax"/>
        </c:scaling>
        <c:delete val="0"/>
        <c:axPos val="l"/>
        <c:majorGridlines>
          <c:spPr>
            <a:ln w="3175">
              <a:solidFill>
                <a:srgbClr val="A6A6A6"/>
              </a:solidFill>
              <a:prstDash val="solid"/>
            </a:ln>
          </c:spPr>
        </c:majorGridlines>
        <c:numFmt formatCode="#,##0" sourceLinked="1"/>
        <c:majorTickMark val="out"/>
        <c:minorTickMark val="none"/>
        <c:tickLblPos val="nextTo"/>
        <c:spPr>
          <a:ln w="3175">
            <a:solidFill>
              <a:srgbClr val="A6A6A6"/>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24556832"/>
        <c:crosses val="autoZero"/>
        <c:crossBetween val="between"/>
      </c:valAx>
      <c:spPr>
        <a:noFill/>
        <a:ln w="25400">
          <a:noFill/>
        </a:ln>
      </c:spPr>
    </c:plotArea>
    <c:legend>
      <c:legendPos val="t"/>
      <c:layout>
        <c:manualLayout>
          <c:xMode val="edge"/>
          <c:yMode val="edge"/>
          <c:x val="7.8034682080924858E-2"/>
          <c:y val="8.8652635770992243E-3"/>
          <c:w val="0.88294797687861271"/>
          <c:h val="5.1418528747175493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C00C00"/>
          </a:solidFill>
          <a:latin typeface="Calibri"/>
          <a:ea typeface="Calibri"/>
          <a:cs typeface="Calibri"/>
        </a:defRPr>
      </a:pPr>
      <a:endParaRPr lang="en-US"/>
    </a:p>
  </c:txPr>
  <c:printSettings>
    <c:headerFooter/>
    <c:pageMargins b="0.75000000000000033" l="0.70000000000000029" r="0.70000000000000029" t="0.75000000000000033" header="0.30000000000000016" footer="0.30000000000000016"/>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http://www.facebook.com/spreadsheet123" TargetMode="External"/><Relationship Id="rId18" Type="http://schemas.openxmlformats.org/officeDocument/2006/relationships/image" Target="../media/image8.png"/><Relationship Id="rId3" Type="http://schemas.openxmlformats.org/officeDocument/2006/relationships/hyperlink" Target="#'Desired Income'!A1"/><Relationship Id="rId21" Type="http://schemas.openxmlformats.org/officeDocument/2006/relationships/image" Target="../media/image11.png"/><Relationship Id="rId7" Type="http://schemas.openxmlformats.org/officeDocument/2006/relationships/image" Target="../media/image2.jpeg"/><Relationship Id="rId12" Type="http://schemas.openxmlformats.org/officeDocument/2006/relationships/image" Target="../media/image5.png"/><Relationship Id="rId17" Type="http://schemas.openxmlformats.org/officeDocument/2006/relationships/hyperlink" Target="https://twitter.com/Spreadsheet123" TargetMode="External"/><Relationship Id="rId25" Type="http://schemas.openxmlformats.org/officeDocument/2006/relationships/image" Target="../media/image15.jpeg"/><Relationship Id="rId2" Type="http://schemas.openxmlformats.org/officeDocument/2006/relationships/hyperlink" Target="#'401(k) Detailed'!A1"/><Relationship Id="rId16" Type="http://schemas.openxmlformats.org/officeDocument/2006/relationships/image" Target="../media/image7.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image" Target="../media/image1.png"/><Relationship Id="rId11" Type="http://schemas.openxmlformats.org/officeDocument/2006/relationships/hyperlink" Target="https://plus.google.com/u/0/b/117014028071621729542/117014028071621729542/" TargetMode="External"/><Relationship Id="rId24" Type="http://schemas.openxmlformats.org/officeDocument/2006/relationships/image" Target="../media/image14.png"/><Relationship Id="rId5" Type="http://schemas.openxmlformats.org/officeDocument/2006/relationships/hyperlink" Target="http://www.spreadsheet123.com/calculators/401k-savings-calculator.html" TargetMode="External"/><Relationship Id="rId15" Type="http://schemas.openxmlformats.org/officeDocument/2006/relationships/hyperlink" Target="http://pinterest.com/spreadsheet123" TargetMode="External"/><Relationship Id="rId23" Type="http://schemas.openxmlformats.org/officeDocument/2006/relationships/image" Target="../media/image13.jpeg"/><Relationship Id="rId10" Type="http://schemas.openxmlformats.org/officeDocument/2006/relationships/image" Target="../media/image4.png"/><Relationship Id="rId19" Type="http://schemas.openxmlformats.org/officeDocument/2006/relationships/image" Target="../media/image9.jpeg"/><Relationship Id="rId4" Type="http://schemas.openxmlformats.org/officeDocument/2006/relationships/hyperlink" Target="#'401(k) Balance'!A1"/><Relationship Id="rId9" Type="http://schemas.openxmlformats.org/officeDocument/2006/relationships/hyperlink" Target="http://www.linkedin.com/company/spreadsheet123-ltd" TargetMode="External"/><Relationship Id="rId14" Type="http://schemas.openxmlformats.org/officeDocument/2006/relationships/image" Target="../media/image6.png"/><Relationship Id="rId22"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8" Type="http://schemas.openxmlformats.org/officeDocument/2006/relationships/hyperlink" Target="http://www.linkedin.com/company/spreadsheet123-ltd" TargetMode="External"/><Relationship Id="rId13" Type="http://schemas.openxmlformats.org/officeDocument/2006/relationships/image" Target="../media/image6.png"/><Relationship Id="rId18" Type="http://schemas.openxmlformats.org/officeDocument/2006/relationships/image" Target="../media/image9.jpeg"/><Relationship Id="rId3" Type="http://schemas.openxmlformats.org/officeDocument/2006/relationships/hyperlink" Target="#'401(k) Balance'!A1"/><Relationship Id="rId21" Type="http://schemas.openxmlformats.org/officeDocument/2006/relationships/image" Target="../media/image12.jpeg"/><Relationship Id="rId7" Type="http://schemas.openxmlformats.org/officeDocument/2006/relationships/image" Target="../media/image3.png"/><Relationship Id="rId12" Type="http://schemas.openxmlformats.org/officeDocument/2006/relationships/hyperlink" Target="http://www.facebook.com/spreadsheet123" TargetMode="External"/><Relationship Id="rId17" Type="http://schemas.openxmlformats.org/officeDocument/2006/relationships/image" Target="../media/image8.png"/><Relationship Id="rId2" Type="http://schemas.openxmlformats.org/officeDocument/2006/relationships/hyperlink" Target="#'Desired Income'!A1"/><Relationship Id="rId16" Type="http://schemas.openxmlformats.org/officeDocument/2006/relationships/hyperlink" Target="https://twitter.com/Spreadsheet123" TargetMode="External"/><Relationship Id="rId20" Type="http://schemas.openxmlformats.org/officeDocument/2006/relationships/image" Target="../media/image11.png"/><Relationship Id="rId1" Type="http://schemas.openxmlformats.org/officeDocument/2006/relationships/hyperlink" Target="#'401(k) Calculator'!A1"/><Relationship Id="rId6" Type="http://schemas.openxmlformats.org/officeDocument/2006/relationships/image" Target="../media/image2.jpeg"/><Relationship Id="rId11" Type="http://schemas.openxmlformats.org/officeDocument/2006/relationships/image" Target="../media/image5.png"/><Relationship Id="rId24" Type="http://schemas.openxmlformats.org/officeDocument/2006/relationships/image" Target="../media/image15.jpeg"/><Relationship Id="rId5" Type="http://schemas.openxmlformats.org/officeDocument/2006/relationships/image" Target="../media/image1.png"/><Relationship Id="rId15" Type="http://schemas.openxmlformats.org/officeDocument/2006/relationships/image" Target="../media/image7.png"/><Relationship Id="rId23" Type="http://schemas.openxmlformats.org/officeDocument/2006/relationships/image" Target="../media/image14.png"/><Relationship Id="rId10" Type="http://schemas.openxmlformats.org/officeDocument/2006/relationships/hyperlink" Target="https://plus.google.com/u/0/b/117014028071621729542/117014028071621729542/" TargetMode="External"/><Relationship Id="rId19" Type="http://schemas.openxmlformats.org/officeDocument/2006/relationships/image" Target="../media/image10.png"/><Relationship Id="rId4" Type="http://schemas.openxmlformats.org/officeDocument/2006/relationships/hyperlink" Target="http://www.spreadsheet123.com/calculators/401k-savings-calculator.html" TargetMode="External"/><Relationship Id="rId9" Type="http://schemas.openxmlformats.org/officeDocument/2006/relationships/image" Target="../media/image4.png"/><Relationship Id="rId14" Type="http://schemas.openxmlformats.org/officeDocument/2006/relationships/hyperlink" Target="http://pinterest.com/spreadsheet123" TargetMode="External"/><Relationship Id="rId22" Type="http://schemas.openxmlformats.org/officeDocument/2006/relationships/image" Target="../media/image13.jpeg"/></Relationships>
</file>

<file path=xl/drawings/_rels/drawing3.xml.rels><?xml version="1.0" encoding="UTF-8" standalone="yes"?>
<Relationships xmlns="http://schemas.openxmlformats.org/package/2006/relationships"><Relationship Id="rId8" Type="http://schemas.openxmlformats.org/officeDocument/2006/relationships/hyperlink" Target="http://www.linkedin.com/company/spreadsheet123-ltd" TargetMode="External"/><Relationship Id="rId13" Type="http://schemas.openxmlformats.org/officeDocument/2006/relationships/image" Target="../media/image6.png"/><Relationship Id="rId18" Type="http://schemas.openxmlformats.org/officeDocument/2006/relationships/image" Target="../media/image9.jpeg"/><Relationship Id="rId3" Type="http://schemas.openxmlformats.org/officeDocument/2006/relationships/hyperlink" Target="#'401(k) Balance'!A1"/><Relationship Id="rId21" Type="http://schemas.openxmlformats.org/officeDocument/2006/relationships/image" Target="../media/image12.jpeg"/><Relationship Id="rId7" Type="http://schemas.openxmlformats.org/officeDocument/2006/relationships/image" Target="../media/image3.png"/><Relationship Id="rId12" Type="http://schemas.openxmlformats.org/officeDocument/2006/relationships/hyperlink" Target="http://www.facebook.com/spreadsheet123" TargetMode="External"/><Relationship Id="rId17" Type="http://schemas.openxmlformats.org/officeDocument/2006/relationships/image" Target="../media/image8.png"/><Relationship Id="rId2" Type="http://schemas.openxmlformats.org/officeDocument/2006/relationships/hyperlink" Target="#'401(k) Detailed'!A1"/><Relationship Id="rId16" Type="http://schemas.openxmlformats.org/officeDocument/2006/relationships/hyperlink" Target="https://twitter.com/Spreadsheet123" TargetMode="External"/><Relationship Id="rId20" Type="http://schemas.openxmlformats.org/officeDocument/2006/relationships/image" Target="../media/image11.png"/><Relationship Id="rId1" Type="http://schemas.openxmlformats.org/officeDocument/2006/relationships/hyperlink" Target="#'401(k) Calculator'!A1"/><Relationship Id="rId6" Type="http://schemas.openxmlformats.org/officeDocument/2006/relationships/image" Target="../media/image2.jpeg"/><Relationship Id="rId11" Type="http://schemas.openxmlformats.org/officeDocument/2006/relationships/image" Target="../media/image5.png"/><Relationship Id="rId24" Type="http://schemas.openxmlformats.org/officeDocument/2006/relationships/image" Target="../media/image15.jpeg"/><Relationship Id="rId5" Type="http://schemas.openxmlformats.org/officeDocument/2006/relationships/image" Target="../media/image1.png"/><Relationship Id="rId15" Type="http://schemas.openxmlformats.org/officeDocument/2006/relationships/image" Target="../media/image7.png"/><Relationship Id="rId23" Type="http://schemas.openxmlformats.org/officeDocument/2006/relationships/image" Target="../media/image14.png"/><Relationship Id="rId10" Type="http://schemas.openxmlformats.org/officeDocument/2006/relationships/hyperlink" Target="https://plus.google.com/u/0/b/117014028071621729542/117014028071621729542/" TargetMode="External"/><Relationship Id="rId19" Type="http://schemas.openxmlformats.org/officeDocument/2006/relationships/image" Target="../media/image10.png"/><Relationship Id="rId4" Type="http://schemas.openxmlformats.org/officeDocument/2006/relationships/hyperlink" Target="http://www.spreadsheet123.com/calculators/401k-savings-calculator.html" TargetMode="External"/><Relationship Id="rId9" Type="http://schemas.openxmlformats.org/officeDocument/2006/relationships/image" Target="../media/image4.png"/><Relationship Id="rId14" Type="http://schemas.openxmlformats.org/officeDocument/2006/relationships/hyperlink" Target="http://pinterest.com/spreadsheet123" TargetMode="External"/><Relationship Id="rId22" Type="http://schemas.openxmlformats.org/officeDocument/2006/relationships/image" Target="../media/image13.jpeg"/></Relationships>
</file>

<file path=xl/drawings/_rels/drawing4.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http://www.facebook.com/spreadsheet123" TargetMode="External"/><Relationship Id="rId18" Type="http://schemas.openxmlformats.org/officeDocument/2006/relationships/image" Target="../media/image8.png"/><Relationship Id="rId3" Type="http://schemas.openxmlformats.org/officeDocument/2006/relationships/hyperlink" Target="#'401(k) Detailed'!A1"/><Relationship Id="rId21" Type="http://schemas.openxmlformats.org/officeDocument/2006/relationships/image" Target="../media/image11.png"/><Relationship Id="rId7" Type="http://schemas.openxmlformats.org/officeDocument/2006/relationships/image" Target="../media/image2.jpeg"/><Relationship Id="rId12" Type="http://schemas.openxmlformats.org/officeDocument/2006/relationships/image" Target="../media/image5.png"/><Relationship Id="rId17" Type="http://schemas.openxmlformats.org/officeDocument/2006/relationships/hyperlink" Target="https://twitter.com/Spreadsheet123" TargetMode="External"/><Relationship Id="rId25" Type="http://schemas.openxmlformats.org/officeDocument/2006/relationships/image" Target="../media/image15.jpeg"/><Relationship Id="rId2" Type="http://schemas.openxmlformats.org/officeDocument/2006/relationships/hyperlink" Target="#'401(k) Calculator'!A1"/><Relationship Id="rId16" Type="http://schemas.openxmlformats.org/officeDocument/2006/relationships/image" Target="../media/image7.png"/><Relationship Id="rId20" Type="http://schemas.openxmlformats.org/officeDocument/2006/relationships/image" Target="../media/image10.png"/><Relationship Id="rId1" Type="http://schemas.openxmlformats.org/officeDocument/2006/relationships/chart" Target="../charts/chart2.xml"/><Relationship Id="rId6" Type="http://schemas.openxmlformats.org/officeDocument/2006/relationships/image" Target="../media/image1.png"/><Relationship Id="rId11" Type="http://schemas.openxmlformats.org/officeDocument/2006/relationships/hyperlink" Target="https://plus.google.com/u/0/b/117014028071621729542/117014028071621729542/" TargetMode="External"/><Relationship Id="rId24" Type="http://schemas.openxmlformats.org/officeDocument/2006/relationships/image" Target="../media/image14.png"/><Relationship Id="rId5" Type="http://schemas.openxmlformats.org/officeDocument/2006/relationships/hyperlink" Target="http://www.spreadsheet123.com/calculators/401k-savings-calculator.html" TargetMode="External"/><Relationship Id="rId15" Type="http://schemas.openxmlformats.org/officeDocument/2006/relationships/hyperlink" Target="http://pinterest.com/spreadsheet123" TargetMode="External"/><Relationship Id="rId23" Type="http://schemas.openxmlformats.org/officeDocument/2006/relationships/image" Target="../media/image13.jpeg"/><Relationship Id="rId10" Type="http://schemas.openxmlformats.org/officeDocument/2006/relationships/image" Target="../media/image4.png"/><Relationship Id="rId19" Type="http://schemas.openxmlformats.org/officeDocument/2006/relationships/image" Target="../media/image9.jpeg"/><Relationship Id="rId4" Type="http://schemas.openxmlformats.org/officeDocument/2006/relationships/hyperlink" Target="#'Desired Income'!A1"/><Relationship Id="rId9" Type="http://schemas.openxmlformats.org/officeDocument/2006/relationships/hyperlink" Target="http://www.linkedin.com/company/spreadsheet123-ltd" TargetMode="External"/><Relationship Id="rId14" Type="http://schemas.openxmlformats.org/officeDocument/2006/relationships/image" Target="../media/image6.png"/><Relationship Id="rId22" Type="http://schemas.openxmlformats.org/officeDocument/2006/relationships/image" Target="../media/image1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0</xdr:col>
      <xdr:colOff>38100</xdr:colOff>
      <xdr:row>44</xdr:row>
      <xdr:rowOff>85725</xdr:rowOff>
    </xdr:from>
    <xdr:to>
      <xdr:col>13</xdr:col>
      <xdr:colOff>47625</xdr:colOff>
      <xdr:row>64</xdr:row>
      <xdr:rowOff>152400</xdr:rowOff>
    </xdr:to>
    <xdr:graphicFrame macro="">
      <xdr:nvGraphicFramePr>
        <xdr:cNvPr id="106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657225</xdr:colOff>
      <xdr:row>3</xdr:row>
      <xdr:rowOff>9525</xdr:rowOff>
    </xdr:from>
    <xdr:to>
      <xdr:col>14</xdr:col>
      <xdr:colOff>0</xdr:colOff>
      <xdr:row>4</xdr:row>
      <xdr:rowOff>114300</xdr:rowOff>
    </xdr:to>
    <xdr:grpSp>
      <xdr:nvGrpSpPr>
        <xdr:cNvPr id="1119" name="Group 95"/>
        <xdr:cNvGrpSpPr>
          <a:grpSpLocks/>
        </xdr:cNvGrpSpPr>
      </xdr:nvGrpSpPr>
      <xdr:grpSpPr bwMode="auto">
        <a:xfrm>
          <a:off x="1266825" y="828675"/>
          <a:ext cx="6162675" cy="295275"/>
          <a:chOff x="132" y="87"/>
          <a:chExt cx="647" cy="31"/>
        </a:xfrm>
      </xdr:grpSpPr>
      <xdr:sp macro="" textlink="">
        <xdr:nvSpPr>
          <xdr:cNvPr id="1108" name="Rectangle 84"/>
          <xdr:cNvSpPr>
            <a:spLocks noChangeArrowheads="1"/>
          </xdr:cNvSpPr>
        </xdr:nvSpPr>
        <xdr:spPr bwMode="auto">
          <a:xfrm>
            <a:off x="132" y="87"/>
            <a:ext cx="126" cy="31"/>
          </a:xfrm>
          <a:prstGeom prst="rect">
            <a:avLst/>
          </a:prstGeom>
          <a:solidFill>
            <a:srgbClr xmlns:mc="http://schemas.openxmlformats.org/markup-compatibility/2006" xmlns:a14="http://schemas.microsoft.com/office/drawing/2010/main" val="D9D9D9"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404040"/>
                </a:solidFill>
                <a:latin typeface="Calibri"/>
              </a:rPr>
              <a:t>401(k) Calculator</a:t>
            </a:r>
          </a:p>
        </xdr:txBody>
      </xdr:sp>
      <xdr:sp macro="" textlink="">
        <xdr:nvSpPr>
          <xdr:cNvPr id="1109" name="Rectangle 85">
            <a:hlinkClick xmlns:r="http://schemas.openxmlformats.org/officeDocument/2006/relationships" r:id="rId2" tooltip="401(k) Detailed Contribution Schedules"/>
          </xdr:cNvPr>
          <xdr:cNvSpPr>
            <a:spLocks noChangeArrowheads="1"/>
          </xdr:cNvSpPr>
        </xdr:nvSpPr>
        <xdr:spPr bwMode="auto">
          <a:xfrm>
            <a:off x="262"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401(k) Detailed</a:t>
            </a:r>
          </a:p>
        </xdr:txBody>
      </xdr:sp>
      <xdr:sp macro="" textlink="">
        <xdr:nvSpPr>
          <xdr:cNvPr id="1110" name="Rectangle 86">
            <a:hlinkClick xmlns:r="http://schemas.openxmlformats.org/officeDocument/2006/relationships" r:id="rId3" tooltip="Desired Income"/>
          </xdr:cNvPr>
          <xdr:cNvSpPr>
            <a:spLocks noChangeArrowheads="1"/>
          </xdr:cNvSpPr>
        </xdr:nvSpPr>
        <xdr:spPr bwMode="auto">
          <a:xfrm>
            <a:off x="393"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Desired Income</a:t>
            </a:r>
          </a:p>
        </xdr:txBody>
      </xdr:sp>
      <xdr:sp macro="" textlink="">
        <xdr:nvSpPr>
          <xdr:cNvPr id="1111" name="Rectangle 87">
            <a:hlinkClick xmlns:r="http://schemas.openxmlformats.org/officeDocument/2006/relationships" r:id="rId4" tooltip="401(k) Balance"/>
          </xdr:cNvPr>
          <xdr:cNvSpPr>
            <a:spLocks noChangeArrowheads="1"/>
          </xdr:cNvSpPr>
        </xdr:nvSpPr>
        <xdr:spPr bwMode="auto">
          <a:xfrm>
            <a:off x="523"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401(k) Balance</a:t>
            </a:r>
          </a:p>
        </xdr:txBody>
      </xdr:sp>
      <xdr:sp macro="" textlink="">
        <xdr:nvSpPr>
          <xdr:cNvPr id="1118" name="Rectangle 94">
            <a:hlinkClick xmlns:r="http://schemas.openxmlformats.org/officeDocument/2006/relationships" r:id="rId5" tooltip="Help and Frequently Asked Questions"/>
          </xdr:cNvPr>
          <xdr:cNvSpPr>
            <a:spLocks noChangeArrowheads="1"/>
          </xdr:cNvSpPr>
        </xdr:nvSpPr>
        <xdr:spPr bwMode="auto">
          <a:xfrm>
            <a:off x="653"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FAQ's</a:t>
            </a:r>
          </a:p>
        </xdr:txBody>
      </xdr:sp>
    </xdr:grpSp>
    <xdr:clientData/>
  </xdr:twoCellAnchor>
  <xdr:twoCellAnchor editAs="oneCell">
    <xdr:from>
      <xdr:col>10</xdr:col>
      <xdr:colOff>723900</xdr:colOff>
      <xdr:row>0</xdr:row>
      <xdr:rowOff>28575</xdr:rowOff>
    </xdr:from>
    <xdr:to>
      <xdr:col>13</xdr:col>
      <xdr:colOff>76200</xdr:colOff>
      <xdr:row>0</xdr:row>
      <xdr:rowOff>409575</xdr:rowOff>
    </xdr:to>
    <xdr:pic>
      <xdr:nvPicPr>
        <xdr:cNvPr id="1120" name="Picture 43" descr="white-logo"/>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95950"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76200</xdr:colOff>
      <xdr:row>0</xdr:row>
      <xdr:rowOff>76200</xdr:rowOff>
    </xdr:from>
    <xdr:to>
      <xdr:col>18</xdr:col>
      <xdr:colOff>190500</xdr:colOff>
      <xdr:row>16</xdr:row>
      <xdr:rowOff>76200</xdr:rowOff>
    </xdr:to>
    <xdr:grpSp>
      <xdr:nvGrpSpPr>
        <xdr:cNvPr id="1121" name="Group 97"/>
        <xdr:cNvGrpSpPr>
          <a:grpSpLocks/>
        </xdr:cNvGrpSpPr>
      </xdr:nvGrpSpPr>
      <xdr:grpSpPr bwMode="auto">
        <a:xfrm>
          <a:off x="7505700" y="76200"/>
          <a:ext cx="3048000" cy="3000375"/>
          <a:chOff x="705" y="8"/>
          <a:chExt cx="320" cy="315"/>
        </a:xfrm>
      </xdr:grpSpPr>
      <xdr:grpSp>
        <xdr:nvGrpSpPr>
          <xdr:cNvPr id="1122" name="Group 26"/>
          <xdr:cNvGrpSpPr>
            <a:grpSpLocks/>
          </xdr:cNvGrpSpPr>
        </xdr:nvGrpSpPr>
        <xdr:grpSpPr bwMode="auto">
          <a:xfrm>
            <a:off x="705" y="190"/>
            <a:ext cx="320" cy="45"/>
            <a:chOff x="1204" y="240"/>
            <a:chExt cx="320" cy="45"/>
          </a:xfrm>
        </xdr:grpSpPr>
        <xdr:pic>
          <xdr:nvPicPr>
            <xdr:cNvPr id="1123" name="Picture 27" descr="follow-us"/>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24" name="Picture 28" descr="follow-us"/>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25" name="Picture 29" descr="linked-in">
              <a:hlinkClick xmlns:r="http://schemas.openxmlformats.org/officeDocument/2006/relationships" r:id="rId9" tooltip="Follow us on LinkedIN"/>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26" name="Picture 30" descr="gplus">
              <a:hlinkClick xmlns:r="http://schemas.openxmlformats.org/officeDocument/2006/relationships" r:id="rId11" tooltip="Add us to your circles on Google plus"/>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27" name="Picture 31" descr="facebook1">
              <a:hlinkClick xmlns:r="http://schemas.openxmlformats.org/officeDocument/2006/relationships" r:id="rId13" tooltip="Become a fan on Facebook"/>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28" name="Picture 32" descr="pinterest1">
              <a:hlinkClick xmlns:r="http://schemas.openxmlformats.org/officeDocument/2006/relationships" r:id="rId15" tooltip="Follow us on Pintere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29" name="Picture 33" descr="twitter1">
              <a:hlinkClick xmlns:r="http://schemas.openxmlformats.org/officeDocument/2006/relationships" r:id="rId17" tooltip="Follow us on Twitter"/>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130" name="Group 34">
            <a:hlinkClick xmlns:r="http://schemas.openxmlformats.org/officeDocument/2006/relationships" r:id="rId5" tooltip="Write your review about this calculator"/>
          </xdr:cNvPr>
          <xdr:cNvGrpSpPr>
            <a:grpSpLocks/>
          </xdr:cNvGrpSpPr>
        </xdr:nvGrpSpPr>
        <xdr:grpSpPr bwMode="auto">
          <a:xfrm>
            <a:off x="705" y="8"/>
            <a:ext cx="320" cy="45"/>
            <a:chOff x="881" y="58"/>
            <a:chExt cx="320" cy="45"/>
          </a:xfrm>
        </xdr:grpSpPr>
        <xdr:pic>
          <xdr:nvPicPr>
            <xdr:cNvPr id="1131" name="Picture 35" descr="rating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32" name="Picture 36" descr="star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A0CC4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33" name="Picture 37" descr="write-your-review"/>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134" name="Group 38">
            <a:hlinkClick xmlns:r="http://schemas.openxmlformats.org/officeDocument/2006/relationships" r:id="rId5" tooltip="Give a thumb-up to this free calculator on your social network"/>
          </xdr:cNvPr>
          <xdr:cNvGrpSpPr>
            <a:grpSpLocks/>
          </xdr:cNvGrpSpPr>
        </xdr:nvGrpSpPr>
        <xdr:grpSpPr bwMode="auto">
          <a:xfrm>
            <a:off x="705" y="59"/>
            <a:ext cx="320" cy="125"/>
            <a:chOff x="881" y="109"/>
            <a:chExt cx="320" cy="125"/>
          </a:xfrm>
        </xdr:grpSpPr>
        <xdr:pic>
          <xdr:nvPicPr>
            <xdr:cNvPr id="1135" name="Picture 39" descr="tumbs-up"/>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36" name="Rectangle 4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137" name="Picture 41" descr="social_links"/>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38" name="Picture 42" descr="thumb-up"/>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139" name="Group 50"/>
          <xdr:cNvGrpSpPr>
            <a:grpSpLocks/>
          </xdr:cNvGrpSpPr>
        </xdr:nvGrpSpPr>
        <xdr:grpSpPr bwMode="auto">
          <a:xfrm>
            <a:off x="705" y="240"/>
            <a:ext cx="320" cy="83"/>
            <a:chOff x="1204" y="290"/>
            <a:chExt cx="320" cy="83"/>
          </a:xfrm>
        </xdr:grpSpPr>
        <xdr:pic>
          <xdr:nvPicPr>
            <xdr:cNvPr id="1140" name="Picture 16" descr="disclime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4"/>
            <xdr:cNvSpPr>
              <a:spLocks noChangeArrowheads="1"/>
            </xdr:cNvSpPr>
          </xdr:nvSpPr>
          <xdr:spPr bwMode="auto">
            <a:xfrm>
              <a:off x="1204" y="290"/>
              <a:ext cx="319" cy="82"/>
            </a:xfrm>
            <a:prstGeom prst="roundRect">
              <a:avLst>
                <a:gd name="adj" fmla="val 0"/>
              </a:avLst>
            </a:prstGeom>
            <a:noFill/>
            <a:ln w="9525">
              <a:noFill/>
              <a:round/>
              <a:headEnd/>
              <a:tailEnd/>
            </a:ln>
            <a:effectLst/>
            <a:extLst>
              <a:ext uri="{909E8E84-426E-40DD-AFC4-6F175D3DCCD1}">
                <a14:hiddenFill xmlns:a14="http://schemas.microsoft.com/office/drawing/2010/main">
                  <a:solidFill>
                    <a:srgbClr xmlns:mc="http://schemas.openxmlformats.org/markup-compatibility/2006" val="0D0D0D" mc:Ignorable="a14" a14:legacySpreadsheetColorIndex="62"/>
                  </a:solidFill>
                </a14:hiddenFill>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C00C00"/>
                  </a:solidFill>
                  <a:latin typeface="Calibri"/>
                </a:rPr>
                <a:t>Disclaimer:</a:t>
              </a:r>
              <a:r>
                <a:rPr lang="en-GB" sz="850" b="1" i="0" u="none" strike="noStrike" baseline="0">
                  <a:solidFill>
                    <a:srgbClr val="000000"/>
                  </a:solidFill>
                  <a:latin typeface="Calibri"/>
                </a:rPr>
                <a:t> </a:t>
              </a:r>
              <a:r>
                <a:rPr lang="en-GB" sz="850" b="0" i="0" u="none" strike="noStrike" baseline="0">
                  <a:solidFill>
                    <a:srgbClr val="000000"/>
                  </a:solidFill>
                  <a:latin typeface="Calibri"/>
                </a:rPr>
                <a:t>This template is for educational purposes only. We do not guarantee the results. Use this template at your own risk. You should seek the advice of qualified professionals regarding your 401k savings plan.</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590550</xdr:colOff>
      <xdr:row>3</xdr:row>
      <xdr:rowOff>9525</xdr:rowOff>
    </xdr:from>
    <xdr:to>
      <xdr:col>12</xdr:col>
      <xdr:colOff>0</xdr:colOff>
      <xdr:row>4</xdr:row>
      <xdr:rowOff>114300</xdr:rowOff>
    </xdr:to>
    <xdr:grpSp>
      <xdr:nvGrpSpPr>
        <xdr:cNvPr id="3142" name="Group 70"/>
        <xdr:cNvGrpSpPr>
          <a:grpSpLocks/>
        </xdr:cNvGrpSpPr>
      </xdr:nvGrpSpPr>
      <xdr:grpSpPr bwMode="auto">
        <a:xfrm>
          <a:off x="1571625" y="828675"/>
          <a:ext cx="6172200" cy="295275"/>
          <a:chOff x="296" y="87"/>
          <a:chExt cx="648" cy="31"/>
        </a:xfrm>
      </xdr:grpSpPr>
      <xdr:sp macro="" textlink="">
        <xdr:nvSpPr>
          <xdr:cNvPr id="3137" name="Rectangle 65">
            <a:hlinkClick xmlns:r="http://schemas.openxmlformats.org/officeDocument/2006/relationships" r:id="rId1" tooltip="401(k) Calculator Main"/>
          </xdr:cNvPr>
          <xdr:cNvSpPr>
            <a:spLocks noChangeArrowheads="1"/>
          </xdr:cNvSpPr>
        </xdr:nvSpPr>
        <xdr:spPr bwMode="auto">
          <a:xfrm>
            <a:off x="296"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401(k) Calculator</a:t>
            </a:r>
          </a:p>
        </xdr:txBody>
      </xdr:sp>
      <xdr:sp macro="" textlink="">
        <xdr:nvSpPr>
          <xdr:cNvPr id="3138" name="Rectangle 66"/>
          <xdr:cNvSpPr>
            <a:spLocks noChangeArrowheads="1"/>
          </xdr:cNvSpPr>
        </xdr:nvSpPr>
        <xdr:spPr bwMode="auto">
          <a:xfrm>
            <a:off x="426" y="87"/>
            <a:ext cx="126" cy="31"/>
          </a:xfrm>
          <a:prstGeom prst="rect">
            <a:avLst/>
          </a:prstGeom>
          <a:solidFill>
            <a:srgbClr xmlns:mc="http://schemas.openxmlformats.org/markup-compatibility/2006" xmlns:a14="http://schemas.microsoft.com/office/drawing/2010/main" val="D9D9D9"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404040"/>
                </a:solidFill>
                <a:latin typeface="Calibri"/>
              </a:rPr>
              <a:t>401(k) Detailed</a:t>
            </a:r>
          </a:p>
        </xdr:txBody>
      </xdr:sp>
      <xdr:sp macro="" textlink="">
        <xdr:nvSpPr>
          <xdr:cNvPr id="3139" name="Rectangle 67">
            <a:hlinkClick xmlns:r="http://schemas.openxmlformats.org/officeDocument/2006/relationships" r:id="rId2" tooltip="Desired Income"/>
          </xdr:cNvPr>
          <xdr:cNvSpPr>
            <a:spLocks noChangeArrowheads="1"/>
          </xdr:cNvSpPr>
        </xdr:nvSpPr>
        <xdr:spPr bwMode="auto">
          <a:xfrm>
            <a:off x="557"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Desired Income</a:t>
            </a:r>
          </a:p>
        </xdr:txBody>
      </xdr:sp>
      <xdr:sp macro="" textlink="">
        <xdr:nvSpPr>
          <xdr:cNvPr id="3140" name="Rectangle 68">
            <a:hlinkClick xmlns:r="http://schemas.openxmlformats.org/officeDocument/2006/relationships" r:id="rId3" tooltip="401(k) Balance"/>
          </xdr:cNvPr>
          <xdr:cNvSpPr>
            <a:spLocks noChangeArrowheads="1"/>
          </xdr:cNvSpPr>
        </xdr:nvSpPr>
        <xdr:spPr bwMode="auto">
          <a:xfrm>
            <a:off x="687"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401(k) Balance</a:t>
            </a:r>
          </a:p>
        </xdr:txBody>
      </xdr:sp>
      <xdr:sp macro="" textlink="">
        <xdr:nvSpPr>
          <xdr:cNvPr id="3141" name="Rectangle 69">
            <a:hlinkClick xmlns:r="http://schemas.openxmlformats.org/officeDocument/2006/relationships" r:id="rId4" tooltip="Help and Frequently Asked Questions"/>
          </xdr:cNvPr>
          <xdr:cNvSpPr>
            <a:spLocks noChangeArrowheads="1"/>
          </xdr:cNvSpPr>
        </xdr:nvSpPr>
        <xdr:spPr bwMode="auto">
          <a:xfrm>
            <a:off x="818"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FAQ's</a:t>
            </a:r>
          </a:p>
        </xdr:txBody>
      </xdr:sp>
    </xdr:grpSp>
    <xdr:clientData/>
  </xdr:twoCellAnchor>
  <xdr:twoCellAnchor editAs="oneCell">
    <xdr:from>
      <xdr:col>9</xdr:col>
      <xdr:colOff>514350</xdr:colOff>
      <xdr:row>0</xdr:row>
      <xdr:rowOff>28575</xdr:rowOff>
    </xdr:from>
    <xdr:to>
      <xdr:col>11</xdr:col>
      <xdr:colOff>781050</xdr:colOff>
      <xdr:row>0</xdr:row>
      <xdr:rowOff>409575</xdr:rowOff>
    </xdr:to>
    <xdr:pic>
      <xdr:nvPicPr>
        <xdr:cNvPr id="3143" name="Picture 43" descr="white-logo"/>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38850"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66675</xdr:colOff>
      <xdr:row>0</xdr:row>
      <xdr:rowOff>76200</xdr:rowOff>
    </xdr:from>
    <xdr:to>
      <xdr:col>17</xdr:col>
      <xdr:colOff>66675</xdr:colOff>
      <xdr:row>14</xdr:row>
      <xdr:rowOff>104775</xdr:rowOff>
    </xdr:to>
    <xdr:grpSp>
      <xdr:nvGrpSpPr>
        <xdr:cNvPr id="3144" name="Group 72"/>
        <xdr:cNvGrpSpPr>
          <a:grpSpLocks/>
        </xdr:cNvGrpSpPr>
      </xdr:nvGrpSpPr>
      <xdr:grpSpPr bwMode="auto">
        <a:xfrm>
          <a:off x="7810500" y="76200"/>
          <a:ext cx="3048000" cy="3000375"/>
          <a:chOff x="705" y="8"/>
          <a:chExt cx="320" cy="315"/>
        </a:xfrm>
      </xdr:grpSpPr>
      <xdr:grpSp>
        <xdr:nvGrpSpPr>
          <xdr:cNvPr id="3145" name="Group 26"/>
          <xdr:cNvGrpSpPr>
            <a:grpSpLocks/>
          </xdr:cNvGrpSpPr>
        </xdr:nvGrpSpPr>
        <xdr:grpSpPr bwMode="auto">
          <a:xfrm>
            <a:off x="705" y="190"/>
            <a:ext cx="320" cy="45"/>
            <a:chOff x="1204" y="240"/>
            <a:chExt cx="320" cy="45"/>
          </a:xfrm>
        </xdr:grpSpPr>
        <xdr:pic>
          <xdr:nvPicPr>
            <xdr:cNvPr id="3146" name="Picture 27" descr="follow-us"/>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47" name="Picture 28" descr="follow-us"/>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48" name="Picture 29" descr="linked-in">
              <a:hlinkClick xmlns:r="http://schemas.openxmlformats.org/officeDocument/2006/relationships" r:id="rId8" tooltip="Follow us on LinkedIN"/>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49" name="Picture 30" descr="gplus">
              <a:hlinkClick xmlns:r="http://schemas.openxmlformats.org/officeDocument/2006/relationships" r:id="rId10" tooltip="Add us to your circles on Google plus"/>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50" name="Picture 31" descr="facebook1">
              <a:hlinkClick xmlns:r="http://schemas.openxmlformats.org/officeDocument/2006/relationships" r:id="rId12" tooltip="Become a fan on Facebook"/>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51" name="Picture 32" descr="pinterest1">
              <a:hlinkClick xmlns:r="http://schemas.openxmlformats.org/officeDocument/2006/relationships" r:id="rId14" tooltip="Follow us on Pintere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52" name="Picture 33" descr="twitter1">
              <a:hlinkClick xmlns:r="http://schemas.openxmlformats.org/officeDocument/2006/relationships" r:id="rId16" tooltip="Follow us on Twitter"/>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3153" name="Group 34">
            <a:hlinkClick xmlns:r="http://schemas.openxmlformats.org/officeDocument/2006/relationships" r:id="rId4" tooltip="Write your review about this calculator"/>
          </xdr:cNvPr>
          <xdr:cNvGrpSpPr>
            <a:grpSpLocks/>
          </xdr:cNvGrpSpPr>
        </xdr:nvGrpSpPr>
        <xdr:grpSpPr bwMode="auto">
          <a:xfrm>
            <a:off x="705" y="8"/>
            <a:ext cx="320" cy="45"/>
            <a:chOff x="881" y="58"/>
            <a:chExt cx="320" cy="45"/>
          </a:xfrm>
        </xdr:grpSpPr>
        <xdr:pic>
          <xdr:nvPicPr>
            <xdr:cNvPr id="3154" name="Picture 35" descr="ratings"/>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55" name="Picture 36" descr="star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A0CC4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56" name="Picture 37" descr="write-your-review"/>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3157" name="Group 38">
            <a:hlinkClick xmlns:r="http://schemas.openxmlformats.org/officeDocument/2006/relationships" r:id="rId4" tooltip="Give a thumb-up to this free calculator on your social network"/>
          </xdr:cNvPr>
          <xdr:cNvGrpSpPr>
            <a:grpSpLocks/>
          </xdr:cNvGrpSpPr>
        </xdr:nvGrpSpPr>
        <xdr:grpSpPr bwMode="auto">
          <a:xfrm>
            <a:off x="705" y="59"/>
            <a:ext cx="320" cy="125"/>
            <a:chOff x="881" y="109"/>
            <a:chExt cx="320" cy="125"/>
          </a:xfrm>
        </xdr:grpSpPr>
        <xdr:pic>
          <xdr:nvPicPr>
            <xdr:cNvPr id="3158" name="Picture 39" descr="tumbs-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159" name="Rectangle 4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3160" name="Picture 41" descr="social_links"/>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61" name="Picture 42" descr="thumb-up"/>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3162" name="Group 50"/>
          <xdr:cNvGrpSpPr>
            <a:grpSpLocks/>
          </xdr:cNvGrpSpPr>
        </xdr:nvGrpSpPr>
        <xdr:grpSpPr bwMode="auto">
          <a:xfrm>
            <a:off x="705" y="240"/>
            <a:ext cx="320" cy="83"/>
            <a:chOff x="1204" y="290"/>
            <a:chExt cx="320" cy="83"/>
          </a:xfrm>
        </xdr:grpSpPr>
        <xdr:pic>
          <xdr:nvPicPr>
            <xdr:cNvPr id="3163" name="Picture 16" descr="disclime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4"/>
            <xdr:cNvSpPr>
              <a:spLocks noChangeArrowheads="1"/>
            </xdr:cNvSpPr>
          </xdr:nvSpPr>
          <xdr:spPr bwMode="auto">
            <a:xfrm>
              <a:off x="1204" y="290"/>
              <a:ext cx="319" cy="82"/>
            </a:xfrm>
            <a:prstGeom prst="roundRect">
              <a:avLst>
                <a:gd name="adj" fmla="val 0"/>
              </a:avLst>
            </a:prstGeom>
            <a:noFill/>
            <a:ln w="9525">
              <a:noFill/>
              <a:round/>
              <a:headEnd/>
              <a:tailEnd/>
            </a:ln>
            <a:effectLst/>
            <a:extLst>
              <a:ext uri="{909E8E84-426E-40DD-AFC4-6F175D3DCCD1}">
                <a14:hiddenFill xmlns:a14="http://schemas.microsoft.com/office/drawing/2010/main">
                  <a:solidFill>
                    <a:srgbClr xmlns:mc="http://schemas.openxmlformats.org/markup-compatibility/2006" val="0D0D0D" mc:Ignorable="a14" a14:legacySpreadsheetColorIndex="62"/>
                  </a:solidFill>
                </a14:hiddenFill>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C00C00"/>
                  </a:solidFill>
                  <a:latin typeface="Calibri"/>
                </a:rPr>
                <a:t>Disclaimer:</a:t>
              </a:r>
              <a:r>
                <a:rPr lang="en-GB" sz="850" b="1" i="0" u="none" strike="noStrike" baseline="0">
                  <a:solidFill>
                    <a:srgbClr val="000000"/>
                  </a:solidFill>
                  <a:latin typeface="Calibri"/>
                </a:rPr>
                <a:t> </a:t>
              </a:r>
              <a:r>
                <a:rPr lang="en-GB" sz="850" b="0" i="0" u="none" strike="noStrike" baseline="0">
                  <a:solidFill>
                    <a:srgbClr val="000000"/>
                  </a:solidFill>
                  <a:latin typeface="Calibri"/>
                </a:rPr>
                <a:t>This template is for educational purposes only. We do not guarantee the results. Use this template at your own risk. You should seek the advice of qualified professionals regarding your 401k savings plan.</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514350</xdr:colOff>
      <xdr:row>3</xdr:row>
      <xdr:rowOff>9525</xdr:rowOff>
    </xdr:from>
    <xdr:to>
      <xdr:col>9</xdr:col>
      <xdr:colOff>0</xdr:colOff>
      <xdr:row>4</xdr:row>
      <xdr:rowOff>114300</xdr:rowOff>
    </xdr:to>
    <xdr:grpSp>
      <xdr:nvGrpSpPr>
        <xdr:cNvPr id="4155" name="Group 59"/>
        <xdr:cNvGrpSpPr>
          <a:grpSpLocks/>
        </xdr:cNvGrpSpPr>
      </xdr:nvGrpSpPr>
      <xdr:grpSpPr bwMode="auto">
        <a:xfrm>
          <a:off x="514350" y="828675"/>
          <a:ext cx="6172200" cy="295275"/>
          <a:chOff x="296" y="87"/>
          <a:chExt cx="648" cy="31"/>
        </a:xfrm>
      </xdr:grpSpPr>
      <xdr:sp macro="" textlink="">
        <xdr:nvSpPr>
          <xdr:cNvPr id="4156" name="Rectangle 60">
            <a:hlinkClick xmlns:r="http://schemas.openxmlformats.org/officeDocument/2006/relationships" r:id="rId1" tooltip="401(k) Calculator Main"/>
          </xdr:cNvPr>
          <xdr:cNvSpPr>
            <a:spLocks noChangeArrowheads="1"/>
          </xdr:cNvSpPr>
        </xdr:nvSpPr>
        <xdr:spPr bwMode="auto">
          <a:xfrm>
            <a:off x="296"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401(k) Calculator</a:t>
            </a:r>
          </a:p>
        </xdr:txBody>
      </xdr:sp>
      <xdr:sp macro="" textlink="">
        <xdr:nvSpPr>
          <xdr:cNvPr id="4157" name="Rectangle 61">
            <a:hlinkClick xmlns:r="http://schemas.openxmlformats.org/officeDocument/2006/relationships" r:id="rId2" tooltip="401(k) Detailed Contribution Schedules"/>
          </xdr:cNvPr>
          <xdr:cNvSpPr>
            <a:spLocks noChangeArrowheads="1"/>
          </xdr:cNvSpPr>
        </xdr:nvSpPr>
        <xdr:spPr bwMode="auto">
          <a:xfrm>
            <a:off x="426"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401(k) Detailed</a:t>
            </a:r>
          </a:p>
        </xdr:txBody>
      </xdr:sp>
      <xdr:sp macro="" textlink="">
        <xdr:nvSpPr>
          <xdr:cNvPr id="4158" name="Rectangle 62"/>
          <xdr:cNvSpPr>
            <a:spLocks noChangeArrowheads="1"/>
          </xdr:cNvSpPr>
        </xdr:nvSpPr>
        <xdr:spPr bwMode="auto">
          <a:xfrm>
            <a:off x="557" y="87"/>
            <a:ext cx="126" cy="31"/>
          </a:xfrm>
          <a:prstGeom prst="rect">
            <a:avLst/>
          </a:prstGeom>
          <a:solidFill>
            <a:srgbClr xmlns:mc="http://schemas.openxmlformats.org/markup-compatibility/2006" xmlns:a14="http://schemas.microsoft.com/office/drawing/2010/main" val="D9D9D9"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404040"/>
                </a:solidFill>
                <a:latin typeface="Calibri"/>
              </a:rPr>
              <a:t>Desired Income</a:t>
            </a:r>
          </a:p>
        </xdr:txBody>
      </xdr:sp>
      <xdr:sp macro="" textlink="">
        <xdr:nvSpPr>
          <xdr:cNvPr id="4159" name="Rectangle 63">
            <a:hlinkClick xmlns:r="http://schemas.openxmlformats.org/officeDocument/2006/relationships" r:id="rId3" tooltip="401(k) Balance"/>
          </xdr:cNvPr>
          <xdr:cNvSpPr>
            <a:spLocks noChangeArrowheads="1"/>
          </xdr:cNvSpPr>
        </xdr:nvSpPr>
        <xdr:spPr bwMode="auto">
          <a:xfrm>
            <a:off x="687"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401(k) Balance</a:t>
            </a:r>
          </a:p>
        </xdr:txBody>
      </xdr:sp>
      <xdr:sp macro="" textlink="">
        <xdr:nvSpPr>
          <xdr:cNvPr id="4160" name="Rectangle 64">
            <a:hlinkClick xmlns:r="http://schemas.openxmlformats.org/officeDocument/2006/relationships" r:id="rId4" tooltip="Help and Frequently Asked Questions"/>
          </xdr:cNvPr>
          <xdr:cNvSpPr>
            <a:spLocks noChangeArrowheads="1"/>
          </xdr:cNvSpPr>
        </xdr:nvSpPr>
        <xdr:spPr bwMode="auto">
          <a:xfrm>
            <a:off x="818"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FAQ's</a:t>
            </a:r>
          </a:p>
        </xdr:txBody>
      </xdr:sp>
    </xdr:grpSp>
    <xdr:clientData/>
  </xdr:twoCellAnchor>
  <xdr:twoCellAnchor editAs="oneCell">
    <xdr:from>
      <xdr:col>7</xdr:col>
      <xdr:colOff>466725</xdr:colOff>
      <xdr:row>0</xdr:row>
      <xdr:rowOff>28575</xdr:rowOff>
    </xdr:from>
    <xdr:to>
      <xdr:col>8</xdr:col>
      <xdr:colOff>933450</xdr:colOff>
      <xdr:row>0</xdr:row>
      <xdr:rowOff>409575</xdr:rowOff>
    </xdr:to>
    <xdr:pic>
      <xdr:nvPicPr>
        <xdr:cNvPr id="4161" name="Picture 43" descr="white-logo"/>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62525"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66675</xdr:colOff>
      <xdr:row>0</xdr:row>
      <xdr:rowOff>76200</xdr:rowOff>
    </xdr:from>
    <xdr:to>
      <xdr:col>13</xdr:col>
      <xdr:colOff>542925</xdr:colOff>
      <xdr:row>13</xdr:row>
      <xdr:rowOff>95250</xdr:rowOff>
    </xdr:to>
    <xdr:grpSp>
      <xdr:nvGrpSpPr>
        <xdr:cNvPr id="4162" name="Group 66"/>
        <xdr:cNvGrpSpPr>
          <a:grpSpLocks/>
        </xdr:cNvGrpSpPr>
      </xdr:nvGrpSpPr>
      <xdr:grpSpPr bwMode="auto">
        <a:xfrm>
          <a:off x="6753225" y="76200"/>
          <a:ext cx="3048000" cy="3000375"/>
          <a:chOff x="705" y="8"/>
          <a:chExt cx="320" cy="315"/>
        </a:xfrm>
      </xdr:grpSpPr>
      <xdr:grpSp>
        <xdr:nvGrpSpPr>
          <xdr:cNvPr id="4163" name="Group 26"/>
          <xdr:cNvGrpSpPr>
            <a:grpSpLocks/>
          </xdr:cNvGrpSpPr>
        </xdr:nvGrpSpPr>
        <xdr:grpSpPr bwMode="auto">
          <a:xfrm>
            <a:off x="705" y="190"/>
            <a:ext cx="320" cy="45"/>
            <a:chOff x="1204" y="240"/>
            <a:chExt cx="320" cy="45"/>
          </a:xfrm>
        </xdr:grpSpPr>
        <xdr:pic>
          <xdr:nvPicPr>
            <xdr:cNvPr id="4164" name="Picture 27" descr="follow-us"/>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65" name="Picture 28" descr="follow-us"/>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66" name="Picture 29" descr="linked-in">
              <a:hlinkClick xmlns:r="http://schemas.openxmlformats.org/officeDocument/2006/relationships" r:id="rId8" tooltip="Follow us on LinkedIN"/>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67" name="Picture 30" descr="gplus">
              <a:hlinkClick xmlns:r="http://schemas.openxmlformats.org/officeDocument/2006/relationships" r:id="rId10" tooltip="Add us to your circles on Google plus"/>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68" name="Picture 31" descr="facebook1">
              <a:hlinkClick xmlns:r="http://schemas.openxmlformats.org/officeDocument/2006/relationships" r:id="rId12" tooltip="Become a fan on Facebook"/>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69" name="Picture 32" descr="pinterest1">
              <a:hlinkClick xmlns:r="http://schemas.openxmlformats.org/officeDocument/2006/relationships" r:id="rId14" tooltip="Follow us on Pintere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70" name="Picture 33" descr="twitter1">
              <a:hlinkClick xmlns:r="http://schemas.openxmlformats.org/officeDocument/2006/relationships" r:id="rId16" tooltip="Follow us on Twitter"/>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4171" name="Group 34">
            <a:hlinkClick xmlns:r="http://schemas.openxmlformats.org/officeDocument/2006/relationships" r:id="rId4" tooltip="Write your review about this calculator"/>
          </xdr:cNvPr>
          <xdr:cNvGrpSpPr>
            <a:grpSpLocks/>
          </xdr:cNvGrpSpPr>
        </xdr:nvGrpSpPr>
        <xdr:grpSpPr bwMode="auto">
          <a:xfrm>
            <a:off x="705" y="8"/>
            <a:ext cx="320" cy="45"/>
            <a:chOff x="881" y="58"/>
            <a:chExt cx="320" cy="45"/>
          </a:xfrm>
        </xdr:grpSpPr>
        <xdr:pic>
          <xdr:nvPicPr>
            <xdr:cNvPr id="4172" name="Picture 35" descr="ratings"/>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73" name="Picture 36" descr="star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A0CC4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74" name="Picture 37" descr="write-your-review"/>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4175" name="Group 38">
            <a:hlinkClick xmlns:r="http://schemas.openxmlformats.org/officeDocument/2006/relationships" r:id="rId4" tooltip="Give a thumb-up to this free calculator on your social network"/>
          </xdr:cNvPr>
          <xdr:cNvGrpSpPr>
            <a:grpSpLocks/>
          </xdr:cNvGrpSpPr>
        </xdr:nvGrpSpPr>
        <xdr:grpSpPr bwMode="auto">
          <a:xfrm>
            <a:off x="705" y="59"/>
            <a:ext cx="320" cy="125"/>
            <a:chOff x="881" y="109"/>
            <a:chExt cx="320" cy="125"/>
          </a:xfrm>
        </xdr:grpSpPr>
        <xdr:pic>
          <xdr:nvPicPr>
            <xdr:cNvPr id="4176" name="Picture 39" descr="tumbs-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177" name="Rectangle 4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4178" name="Picture 41" descr="social_links"/>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79" name="Picture 42" descr="thumb-up"/>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4180" name="Group 50"/>
          <xdr:cNvGrpSpPr>
            <a:grpSpLocks/>
          </xdr:cNvGrpSpPr>
        </xdr:nvGrpSpPr>
        <xdr:grpSpPr bwMode="auto">
          <a:xfrm>
            <a:off x="705" y="240"/>
            <a:ext cx="320" cy="83"/>
            <a:chOff x="1204" y="290"/>
            <a:chExt cx="320" cy="83"/>
          </a:xfrm>
        </xdr:grpSpPr>
        <xdr:pic>
          <xdr:nvPicPr>
            <xdr:cNvPr id="4181" name="Picture 16" descr="disclime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4"/>
            <xdr:cNvSpPr>
              <a:spLocks noChangeArrowheads="1"/>
            </xdr:cNvSpPr>
          </xdr:nvSpPr>
          <xdr:spPr bwMode="auto">
            <a:xfrm>
              <a:off x="1204" y="290"/>
              <a:ext cx="319" cy="82"/>
            </a:xfrm>
            <a:prstGeom prst="roundRect">
              <a:avLst>
                <a:gd name="adj" fmla="val 0"/>
              </a:avLst>
            </a:prstGeom>
            <a:noFill/>
            <a:ln w="9525">
              <a:noFill/>
              <a:round/>
              <a:headEnd/>
              <a:tailEnd/>
            </a:ln>
            <a:effectLst/>
            <a:extLst>
              <a:ext uri="{909E8E84-426E-40DD-AFC4-6F175D3DCCD1}">
                <a14:hiddenFill xmlns:a14="http://schemas.microsoft.com/office/drawing/2010/main">
                  <a:solidFill>
                    <a:srgbClr xmlns:mc="http://schemas.openxmlformats.org/markup-compatibility/2006" val="0D0D0D" mc:Ignorable="a14" a14:legacySpreadsheetColorIndex="62"/>
                  </a:solidFill>
                </a14:hiddenFill>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C00C00"/>
                  </a:solidFill>
                  <a:latin typeface="Calibri"/>
                </a:rPr>
                <a:t>Disclaimer:</a:t>
              </a:r>
              <a:r>
                <a:rPr lang="en-GB" sz="850" b="1" i="0" u="none" strike="noStrike" baseline="0">
                  <a:solidFill>
                    <a:srgbClr val="000000"/>
                  </a:solidFill>
                  <a:latin typeface="Calibri"/>
                </a:rPr>
                <a:t> </a:t>
              </a:r>
              <a:r>
                <a:rPr lang="en-GB" sz="850" b="0" i="0" u="none" strike="noStrike" baseline="0">
                  <a:solidFill>
                    <a:srgbClr val="000000"/>
                  </a:solidFill>
                  <a:latin typeface="Calibri"/>
                </a:rPr>
                <a:t>This template is for educational purposes only. We do not guarantee the results. Use this template at your own risk. You should seek the advice of qualified professionals regarding your 401k savings plan.</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24</xdr:row>
      <xdr:rowOff>19050</xdr:rowOff>
    </xdr:from>
    <xdr:to>
      <xdr:col>7</xdr:col>
      <xdr:colOff>1076325</xdr:colOff>
      <xdr:row>53</xdr:row>
      <xdr:rowOff>142875</xdr:rowOff>
    </xdr:to>
    <xdr:graphicFrame macro="">
      <xdr:nvGraphicFramePr>
        <xdr:cNvPr id="513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476250</xdr:colOff>
      <xdr:row>3</xdr:row>
      <xdr:rowOff>9525</xdr:rowOff>
    </xdr:from>
    <xdr:to>
      <xdr:col>8</xdr:col>
      <xdr:colOff>0</xdr:colOff>
      <xdr:row>4</xdr:row>
      <xdr:rowOff>114300</xdr:rowOff>
    </xdr:to>
    <xdr:grpSp>
      <xdr:nvGrpSpPr>
        <xdr:cNvPr id="5186" name="Group 66"/>
        <xdr:cNvGrpSpPr>
          <a:grpSpLocks/>
        </xdr:cNvGrpSpPr>
      </xdr:nvGrpSpPr>
      <xdr:grpSpPr bwMode="auto">
        <a:xfrm>
          <a:off x="476250" y="828675"/>
          <a:ext cx="6172200" cy="295275"/>
          <a:chOff x="296" y="87"/>
          <a:chExt cx="648" cy="31"/>
        </a:xfrm>
      </xdr:grpSpPr>
      <xdr:sp macro="" textlink="">
        <xdr:nvSpPr>
          <xdr:cNvPr id="5187" name="Rectangle 67">
            <a:hlinkClick xmlns:r="http://schemas.openxmlformats.org/officeDocument/2006/relationships" r:id="rId2" tooltip="401(k) Calculator Main"/>
          </xdr:cNvPr>
          <xdr:cNvSpPr>
            <a:spLocks noChangeArrowheads="1"/>
          </xdr:cNvSpPr>
        </xdr:nvSpPr>
        <xdr:spPr bwMode="auto">
          <a:xfrm>
            <a:off x="296"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401(k) Calculator</a:t>
            </a:r>
          </a:p>
        </xdr:txBody>
      </xdr:sp>
      <xdr:sp macro="" textlink="">
        <xdr:nvSpPr>
          <xdr:cNvPr id="5188" name="Rectangle 68">
            <a:hlinkClick xmlns:r="http://schemas.openxmlformats.org/officeDocument/2006/relationships" r:id="rId3" tooltip="401(k) Detailed Contribution Schedules"/>
          </xdr:cNvPr>
          <xdr:cNvSpPr>
            <a:spLocks noChangeArrowheads="1"/>
          </xdr:cNvSpPr>
        </xdr:nvSpPr>
        <xdr:spPr bwMode="auto">
          <a:xfrm>
            <a:off x="426"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401(k) Detailed</a:t>
            </a:r>
          </a:p>
        </xdr:txBody>
      </xdr:sp>
      <xdr:sp macro="" textlink="">
        <xdr:nvSpPr>
          <xdr:cNvPr id="5189" name="Rectangle 69">
            <a:hlinkClick xmlns:r="http://schemas.openxmlformats.org/officeDocument/2006/relationships" r:id="rId4" tooltip="Desired Income"/>
          </xdr:cNvPr>
          <xdr:cNvSpPr>
            <a:spLocks noChangeArrowheads="1"/>
          </xdr:cNvSpPr>
        </xdr:nvSpPr>
        <xdr:spPr bwMode="auto">
          <a:xfrm>
            <a:off x="557"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Desired Income</a:t>
            </a:r>
          </a:p>
        </xdr:txBody>
      </xdr:sp>
      <xdr:sp macro="" textlink="">
        <xdr:nvSpPr>
          <xdr:cNvPr id="5190" name="Rectangle 70"/>
          <xdr:cNvSpPr>
            <a:spLocks noChangeArrowheads="1"/>
          </xdr:cNvSpPr>
        </xdr:nvSpPr>
        <xdr:spPr bwMode="auto">
          <a:xfrm>
            <a:off x="687" y="87"/>
            <a:ext cx="126" cy="31"/>
          </a:xfrm>
          <a:prstGeom prst="rect">
            <a:avLst/>
          </a:prstGeom>
          <a:solidFill>
            <a:srgbClr xmlns:mc="http://schemas.openxmlformats.org/markup-compatibility/2006" xmlns:a14="http://schemas.microsoft.com/office/drawing/2010/main" val="D9D9D9"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404040"/>
                </a:solidFill>
                <a:latin typeface="Calibri"/>
              </a:rPr>
              <a:t>401(k) Balance</a:t>
            </a:r>
          </a:p>
        </xdr:txBody>
      </xdr:sp>
      <xdr:sp macro="" textlink="">
        <xdr:nvSpPr>
          <xdr:cNvPr id="5191" name="Rectangle 71">
            <a:hlinkClick xmlns:r="http://schemas.openxmlformats.org/officeDocument/2006/relationships" r:id="rId5" tooltip="Help and Frequently Asked Questions"/>
          </xdr:cNvPr>
          <xdr:cNvSpPr>
            <a:spLocks noChangeArrowheads="1"/>
          </xdr:cNvSpPr>
        </xdr:nvSpPr>
        <xdr:spPr bwMode="auto">
          <a:xfrm>
            <a:off x="818" y="87"/>
            <a:ext cx="126" cy="31"/>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ctr" rtl="0">
              <a:defRPr sz="1000"/>
            </a:pPr>
            <a:r>
              <a:rPr lang="en-GB" sz="1100" b="1" i="0" u="none" strike="noStrike" baseline="0">
                <a:solidFill>
                  <a:srgbClr val="F2F2F2"/>
                </a:solidFill>
                <a:latin typeface="Calibri"/>
              </a:rPr>
              <a:t>FAQ's</a:t>
            </a:r>
          </a:p>
        </xdr:txBody>
      </xdr:sp>
    </xdr:grpSp>
    <xdr:clientData/>
  </xdr:twoCellAnchor>
  <xdr:twoCellAnchor editAs="oneCell">
    <xdr:from>
      <xdr:col>5</xdr:col>
      <xdr:colOff>1085850</xdr:colOff>
      <xdr:row>0</xdr:row>
      <xdr:rowOff>28575</xdr:rowOff>
    </xdr:from>
    <xdr:to>
      <xdr:col>7</xdr:col>
      <xdr:colOff>1047750</xdr:colOff>
      <xdr:row>0</xdr:row>
      <xdr:rowOff>409575</xdr:rowOff>
    </xdr:to>
    <xdr:pic>
      <xdr:nvPicPr>
        <xdr:cNvPr id="5192" name="Picture 43" descr="white-logo"/>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24425"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66675</xdr:colOff>
      <xdr:row>0</xdr:row>
      <xdr:rowOff>76200</xdr:rowOff>
    </xdr:from>
    <xdr:to>
      <xdr:col>13</xdr:col>
      <xdr:colOff>66675</xdr:colOff>
      <xdr:row>16</xdr:row>
      <xdr:rowOff>114300</xdr:rowOff>
    </xdr:to>
    <xdr:grpSp>
      <xdr:nvGrpSpPr>
        <xdr:cNvPr id="5215" name="Group 95"/>
        <xdr:cNvGrpSpPr>
          <a:grpSpLocks/>
        </xdr:cNvGrpSpPr>
      </xdr:nvGrpSpPr>
      <xdr:grpSpPr bwMode="auto">
        <a:xfrm>
          <a:off x="6715125" y="76200"/>
          <a:ext cx="3048000" cy="3000375"/>
          <a:chOff x="705" y="8"/>
          <a:chExt cx="320" cy="315"/>
        </a:xfrm>
      </xdr:grpSpPr>
      <xdr:grpSp>
        <xdr:nvGrpSpPr>
          <xdr:cNvPr id="5195" name="Group 26"/>
          <xdr:cNvGrpSpPr>
            <a:grpSpLocks/>
          </xdr:cNvGrpSpPr>
        </xdr:nvGrpSpPr>
        <xdr:grpSpPr bwMode="auto">
          <a:xfrm>
            <a:off x="705" y="190"/>
            <a:ext cx="320" cy="45"/>
            <a:chOff x="1204" y="240"/>
            <a:chExt cx="320" cy="45"/>
          </a:xfrm>
        </xdr:grpSpPr>
        <xdr:pic>
          <xdr:nvPicPr>
            <xdr:cNvPr id="5196" name="Picture 27" descr="follow-us"/>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97" name="Picture 28" descr="follow-us"/>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98" name="Picture 29" descr="linked-in">
              <a:hlinkClick xmlns:r="http://schemas.openxmlformats.org/officeDocument/2006/relationships" r:id="rId9" tooltip="Follow us on LinkedIN"/>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99" name="Picture 30" descr="gplus">
              <a:hlinkClick xmlns:r="http://schemas.openxmlformats.org/officeDocument/2006/relationships" r:id="rId11" tooltip="Add us to your circles on Google plus"/>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00" name="Picture 31" descr="facebook1">
              <a:hlinkClick xmlns:r="http://schemas.openxmlformats.org/officeDocument/2006/relationships" r:id="rId13" tooltip="Become a fan on Facebook"/>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01" name="Picture 32" descr="pinterest1">
              <a:hlinkClick xmlns:r="http://schemas.openxmlformats.org/officeDocument/2006/relationships" r:id="rId15" tooltip="Follow us on Pintere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02" name="Picture 33" descr="twitter1">
              <a:hlinkClick xmlns:r="http://schemas.openxmlformats.org/officeDocument/2006/relationships" r:id="rId17" tooltip="Follow us on Twitter"/>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5203" name="Group 34">
            <a:hlinkClick xmlns:r="http://schemas.openxmlformats.org/officeDocument/2006/relationships" r:id="rId5" tooltip="Write your review about this calculator"/>
          </xdr:cNvPr>
          <xdr:cNvGrpSpPr>
            <a:grpSpLocks/>
          </xdr:cNvGrpSpPr>
        </xdr:nvGrpSpPr>
        <xdr:grpSpPr bwMode="auto">
          <a:xfrm>
            <a:off x="705" y="8"/>
            <a:ext cx="320" cy="45"/>
            <a:chOff x="881" y="58"/>
            <a:chExt cx="320" cy="45"/>
          </a:xfrm>
        </xdr:grpSpPr>
        <xdr:pic>
          <xdr:nvPicPr>
            <xdr:cNvPr id="5204" name="Picture 35" descr="rating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05" name="Picture 36" descr="star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A0CC4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06" name="Picture 37" descr="write-your-review"/>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5207" name="Group 38">
            <a:hlinkClick xmlns:r="http://schemas.openxmlformats.org/officeDocument/2006/relationships" r:id="rId5" tooltip="Give a thumb-up to this free calculator on your social network"/>
          </xdr:cNvPr>
          <xdr:cNvGrpSpPr>
            <a:grpSpLocks/>
          </xdr:cNvGrpSpPr>
        </xdr:nvGrpSpPr>
        <xdr:grpSpPr bwMode="auto">
          <a:xfrm>
            <a:off x="705" y="59"/>
            <a:ext cx="320" cy="125"/>
            <a:chOff x="881" y="109"/>
            <a:chExt cx="320" cy="125"/>
          </a:xfrm>
        </xdr:grpSpPr>
        <xdr:pic>
          <xdr:nvPicPr>
            <xdr:cNvPr id="5208" name="Picture 39" descr="tumbs-up"/>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209" name="Rectangle 4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5210" name="Picture 41" descr="social_links"/>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211" name="Picture 42" descr="thumb-up"/>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5212" name="Group 50"/>
          <xdr:cNvGrpSpPr>
            <a:grpSpLocks/>
          </xdr:cNvGrpSpPr>
        </xdr:nvGrpSpPr>
        <xdr:grpSpPr bwMode="auto">
          <a:xfrm>
            <a:off x="705" y="240"/>
            <a:ext cx="320" cy="83"/>
            <a:chOff x="1204" y="290"/>
            <a:chExt cx="320" cy="83"/>
          </a:xfrm>
        </xdr:grpSpPr>
        <xdr:pic>
          <xdr:nvPicPr>
            <xdr:cNvPr id="5213" name="Picture 16" descr="disclime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4"/>
            <xdr:cNvSpPr>
              <a:spLocks noChangeArrowheads="1"/>
            </xdr:cNvSpPr>
          </xdr:nvSpPr>
          <xdr:spPr bwMode="auto">
            <a:xfrm>
              <a:off x="1204" y="290"/>
              <a:ext cx="319" cy="82"/>
            </a:xfrm>
            <a:prstGeom prst="roundRect">
              <a:avLst>
                <a:gd name="adj" fmla="val 0"/>
              </a:avLst>
            </a:prstGeom>
            <a:noFill/>
            <a:ln w="9525">
              <a:noFill/>
              <a:round/>
              <a:headEnd/>
              <a:tailEnd/>
            </a:ln>
            <a:effectLst/>
            <a:extLst>
              <a:ext uri="{909E8E84-426E-40DD-AFC4-6F175D3DCCD1}">
                <a14:hiddenFill xmlns:a14="http://schemas.microsoft.com/office/drawing/2010/main">
                  <a:solidFill>
                    <a:srgbClr xmlns:mc="http://schemas.openxmlformats.org/markup-compatibility/2006" val="0D0D0D" mc:Ignorable="a14" a14:legacySpreadsheetColorIndex="62"/>
                  </a:solidFill>
                </a14:hiddenFill>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C00C00"/>
                  </a:solidFill>
                  <a:latin typeface="Calibri"/>
                </a:rPr>
                <a:t>Disclaimer:</a:t>
              </a:r>
              <a:r>
                <a:rPr lang="en-GB" sz="850" b="1" i="0" u="none" strike="noStrike" baseline="0">
                  <a:solidFill>
                    <a:srgbClr val="000000"/>
                  </a:solidFill>
                  <a:latin typeface="Calibri"/>
                </a:rPr>
                <a:t> </a:t>
              </a:r>
              <a:r>
                <a:rPr lang="en-GB" sz="850" b="0" i="0" u="none" strike="noStrike" baseline="0">
                  <a:solidFill>
                    <a:srgbClr val="000000"/>
                  </a:solidFill>
                  <a:latin typeface="Calibri"/>
                </a:rPr>
                <a:t>This template is for educational purposes only. We do not guarantee the results. Use this template at your own risk. You should seek the advice of qualified professionals regarding your 401k savings plan.</a:t>
              </a: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7209"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37"/>
  <sheetViews>
    <sheetView showGridLines="0" tabSelected="1" zoomScaleNormal="100" workbookViewId="0">
      <selection activeCell="V24" sqref="V24"/>
    </sheetView>
  </sheetViews>
  <sheetFormatPr defaultRowHeight="14.25" x14ac:dyDescent="0.25"/>
  <cols>
    <col min="1" max="1" width="9.140625" style="1"/>
    <col min="2" max="2" width="10.7109375" style="1" customWidth="1"/>
    <col min="3" max="4" width="9.140625" style="1"/>
    <col min="5" max="5" width="12.140625" style="1" customWidth="1"/>
    <col min="6" max="8" width="1.7109375" style="1" customWidth="1"/>
    <col min="9" max="9" width="10.28515625" style="1" customWidth="1"/>
    <col min="10" max="10" width="8.85546875" style="1" customWidth="1"/>
    <col min="11" max="11" width="11.42578125" style="1" customWidth="1"/>
    <col min="12" max="12" width="8.85546875" style="1" customWidth="1"/>
    <col min="13" max="13" width="14.85546875" style="1" customWidth="1"/>
    <col min="14" max="14" width="1.7109375" style="1" customWidth="1"/>
    <col min="15" max="15" width="11.5703125" style="1" bestFit="1" customWidth="1"/>
    <col min="16" max="16" width="10.140625" style="1" bestFit="1" customWidth="1"/>
    <col min="17" max="17" width="11" style="1" customWidth="1"/>
    <col min="18" max="21" width="11.28515625" style="1" customWidth="1"/>
    <col min="22" max="22" width="10.140625" style="1" bestFit="1" customWidth="1"/>
    <col min="23" max="23" width="10.140625" style="2" bestFit="1" customWidth="1"/>
    <col min="24" max="24" width="10.140625" style="2" customWidth="1"/>
    <col min="25" max="25" width="10.140625" style="3" customWidth="1"/>
    <col min="26" max="26" width="10.140625" style="1" customWidth="1"/>
    <col min="27" max="28" width="10.140625" style="2" customWidth="1"/>
    <col min="29" max="32" width="10.140625" style="1" customWidth="1"/>
    <col min="33" max="33" width="10.140625" style="1" bestFit="1" customWidth="1"/>
    <col min="34" max="34" width="9.140625" style="1"/>
    <col min="35" max="35" width="10.28515625" style="1" bestFit="1" customWidth="1"/>
    <col min="36" max="37" width="9.140625" style="1"/>
    <col min="38" max="38" width="10.140625" style="1" bestFit="1" customWidth="1"/>
    <col min="39" max="39" width="11.140625" style="1" customWidth="1"/>
    <col min="40" max="41" width="10.140625" style="1" customWidth="1"/>
    <col min="42" max="42" width="10.140625" style="1" bestFit="1" customWidth="1"/>
    <col min="43" max="43" width="9.140625" style="3"/>
    <col min="44" max="45" width="10.85546875" style="1" bestFit="1" customWidth="1"/>
    <col min="46" max="16384" width="9.140625" style="1"/>
  </cols>
  <sheetData>
    <row r="1" spans="1:45" ht="35.1" customHeight="1" x14ac:dyDescent="0.25">
      <c r="A1" s="21" t="s">
        <v>26</v>
      </c>
      <c r="B1" s="21"/>
      <c r="C1" s="21"/>
      <c r="D1" s="21"/>
      <c r="E1" s="21"/>
      <c r="F1" s="21"/>
      <c r="G1" s="21"/>
      <c r="H1" s="21"/>
      <c r="I1" s="21"/>
      <c r="J1" s="21"/>
      <c r="K1" s="21"/>
      <c r="L1" s="21"/>
      <c r="M1" s="21"/>
      <c r="N1" s="21"/>
    </row>
    <row r="2" spans="1:45" ht="15" customHeight="1" x14ac:dyDescent="0.25">
      <c r="I2" s="4"/>
      <c r="J2" s="4"/>
      <c r="K2" s="4"/>
      <c r="L2" s="4"/>
      <c r="M2" s="4"/>
      <c r="N2" s="53" t="str">
        <f ca="1">"© "&amp;YEAR(TODAY())&amp;" Spreadsheet123 LTD. All rights reserved"</f>
        <v>© 2014 Spreadsheet123 LTD. All rights reserved</v>
      </c>
    </row>
    <row r="3" spans="1:45" ht="15" customHeight="1" x14ac:dyDescent="0.25">
      <c r="A3" s="158"/>
      <c r="B3" s="158"/>
      <c r="C3" s="158"/>
      <c r="D3" s="158"/>
      <c r="E3" s="158"/>
      <c r="F3" s="158"/>
      <c r="G3" s="158"/>
      <c r="H3" s="158"/>
      <c r="I3" s="158"/>
      <c r="J3" s="158"/>
      <c r="K3" s="158"/>
      <c r="L3" s="158"/>
      <c r="M3" s="158"/>
      <c r="N3" s="4"/>
    </row>
    <row r="4" spans="1:45" ht="15" customHeight="1" x14ac:dyDescent="0.25">
      <c r="A4" s="4"/>
      <c r="B4" s="4"/>
      <c r="C4" s="4"/>
      <c r="D4" s="4"/>
      <c r="E4" s="4"/>
      <c r="F4" s="4"/>
      <c r="G4" s="4"/>
      <c r="H4" s="4"/>
      <c r="I4" s="4"/>
      <c r="J4" s="4"/>
      <c r="K4" s="4"/>
      <c r="L4" s="4"/>
      <c r="M4" s="4"/>
      <c r="N4" s="4"/>
    </row>
    <row r="5" spans="1:45" ht="15" customHeight="1" x14ac:dyDescent="0.25">
      <c r="I5" s="20"/>
      <c r="J5" s="20"/>
      <c r="K5" s="20"/>
      <c r="L5" s="20"/>
      <c r="M5" s="20"/>
      <c r="N5" s="20"/>
    </row>
    <row r="6" spans="1:45" ht="21.95" customHeight="1" x14ac:dyDescent="0.25">
      <c r="A6" s="38" t="s">
        <v>27</v>
      </c>
      <c r="B6" s="23"/>
      <c r="C6" s="23"/>
      <c r="D6" s="23"/>
      <c r="E6" s="23"/>
      <c r="F6" s="23"/>
      <c r="G6" s="22"/>
      <c r="H6" s="39" t="s">
        <v>28</v>
      </c>
      <c r="I6" s="39"/>
      <c r="J6" s="37"/>
      <c r="K6" s="37"/>
      <c r="L6" s="37"/>
      <c r="M6" s="37"/>
      <c r="N6" s="37"/>
      <c r="Q6" s="2"/>
    </row>
    <row r="7" spans="1:45" ht="6.95" customHeight="1" x14ac:dyDescent="0.25">
      <c r="A7" s="77"/>
      <c r="B7" s="78"/>
      <c r="C7" s="78"/>
      <c r="D7" s="78"/>
      <c r="E7" s="78"/>
      <c r="F7" s="78"/>
      <c r="G7" s="5"/>
      <c r="H7" s="54"/>
      <c r="I7" s="54"/>
      <c r="J7" s="54"/>
      <c r="K7" s="54"/>
      <c r="L7" s="54"/>
      <c r="M7" s="54"/>
      <c r="N7" s="55"/>
      <c r="Q7" s="2"/>
    </row>
    <row r="8" spans="1:45" s="26" customFormat="1" ht="15" customHeight="1" x14ac:dyDescent="0.25">
      <c r="A8" s="157" t="s">
        <v>0</v>
      </c>
      <c r="B8" s="157"/>
      <c r="C8" s="157"/>
      <c r="D8" s="157"/>
      <c r="E8" s="47">
        <v>30</v>
      </c>
      <c r="F8" s="79"/>
      <c r="H8" s="154" t="s">
        <v>2</v>
      </c>
      <c r="I8" s="154"/>
      <c r="J8" s="154"/>
      <c r="K8" s="154"/>
      <c r="L8" s="154"/>
      <c r="M8" s="56">
        <f>E9-E8</f>
        <v>35</v>
      </c>
      <c r="N8" s="56"/>
      <c r="Q8" s="27"/>
      <c r="W8" s="27"/>
      <c r="X8" s="27"/>
      <c r="Y8" s="28"/>
      <c r="AA8" s="27"/>
      <c r="AB8" s="27"/>
      <c r="AQ8" s="29"/>
    </row>
    <row r="9" spans="1:45" s="26" customFormat="1" ht="15" customHeight="1" x14ac:dyDescent="0.25">
      <c r="A9" s="157" t="s">
        <v>1</v>
      </c>
      <c r="B9" s="157"/>
      <c r="C9" s="157"/>
      <c r="D9" s="157"/>
      <c r="E9" s="47">
        <v>65</v>
      </c>
      <c r="F9" s="79"/>
      <c r="H9" s="57"/>
      <c r="I9" s="57"/>
      <c r="J9" s="57"/>
      <c r="K9" s="57"/>
      <c r="L9" s="57"/>
      <c r="M9" s="57"/>
      <c r="N9" s="57"/>
      <c r="Q9" s="27"/>
      <c r="W9" s="27"/>
      <c r="X9" s="27"/>
      <c r="Y9" s="28"/>
      <c r="AA9" s="27"/>
      <c r="AB9" s="27"/>
      <c r="AQ9" s="29"/>
      <c r="AR9" s="30"/>
      <c r="AS9" s="30"/>
    </row>
    <row r="10" spans="1:45" ht="6.95" customHeight="1" x14ac:dyDescent="0.25">
      <c r="A10" s="77"/>
      <c r="B10" s="77"/>
      <c r="C10" s="77"/>
      <c r="D10" s="77"/>
      <c r="E10" s="77"/>
      <c r="F10" s="77"/>
      <c r="H10" s="58"/>
      <c r="I10" s="58"/>
      <c r="J10" s="58"/>
      <c r="K10" s="58"/>
      <c r="L10" s="58"/>
      <c r="M10" s="58"/>
      <c r="N10" s="59"/>
      <c r="O10" s="8"/>
      <c r="P10" s="8"/>
      <c r="Q10" s="8"/>
      <c r="R10" s="8"/>
      <c r="S10" s="8"/>
      <c r="T10" s="8"/>
      <c r="U10" s="8"/>
      <c r="V10" s="3"/>
      <c r="Z10" s="3"/>
      <c r="AC10" s="3"/>
      <c r="AD10" s="3"/>
      <c r="AE10" s="3"/>
      <c r="AF10" s="3"/>
      <c r="AM10" s="7"/>
    </row>
    <row r="11" spans="1:45" ht="18" customHeight="1" x14ac:dyDescent="0.25">
      <c r="A11" s="40" t="s">
        <v>29</v>
      </c>
      <c r="B11" s="25"/>
      <c r="C11" s="25"/>
      <c r="D11" s="25"/>
      <c r="E11" s="25"/>
      <c r="F11" s="25"/>
      <c r="G11" s="24"/>
      <c r="H11" s="90" t="s">
        <v>32</v>
      </c>
      <c r="I11" s="91"/>
      <c r="J11" s="92"/>
      <c r="K11" s="92"/>
      <c r="L11" s="92"/>
      <c r="M11" s="92"/>
      <c r="N11" s="92"/>
      <c r="O11" s="8"/>
      <c r="P11" s="8"/>
      <c r="Q11" s="8"/>
      <c r="R11" s="8"/>
      <c r="S11" s="8"/>
      <c r="T11" s="8"/>
      <c r="U11" s="8"/>
      <c r="V11" s="3"/>
      <c r="Z11" s="3"/>
      <c r="AC11" s="3"/>
      <c r="AD11" s="3"/>
      <c r="AE11" s="3"/>
      <c r="AF11" s="3"/>
      <c r="AM11" s="7"/>
    </row>
    <row r="12" spans="1:45" ht="6.95" customHeight="1" x14ac:dyDescent="0.25">
      <c r="A12" s="77"/>
      <c r="B12" s="77"/>
      <c r="C12" s="77"/>
      <c r="D12" s="77"/>
      <c r="E12" s="77"/>
      <c r="F12" s="77"/>
      <c r="H12" s="58"/>
      <c r="I12" s="58"/>
      <c r="J12" s="58"/>
      <c r="K12" s="58"/>
      <c r="L12" s="58"/>
      <c r="M12" s="58"/>
      <c r="N12" s="58"/>
      <c r="Q12" s="2"/>
      <c r="S12" s="2"/>
      <c r="V12" s="2"/>
      <c r="AM12" s="7"/>
      <c r="AN12" s="7"/>
      <c r="AO12" s="7"/>
      <c r="AP12" s="7"/>
      <c r="AQ12" s="6"/>
      <c r="AR12" s="7"/>
    </row>
    <row r="13" spans="1:45" s="26" customFormat="1" ht="15" customHeight="1" x14ac:dyDescent="0.25">
      <c r="A13" s="157" t="s">
        <v>4</v>
      </c>
      <c r="B13" s="157"/>
      <c r="C13" s="157"/>
      <c r="D13" s="157"/>
      <c r="E13" s="43">
        <v>70000</v>
      </c>
      <c r="F13" s="79"/>
      <c r="H13" s="154" t="str">
        <f>"Estimated value after "&amp;L8&amp;" years:"</f>
        <v>Estimated value after  years:</v>
      </c>
      <c r="I13" s="154"/>
      <c r="J13" s="154"/>
      <c r="K13" s="154"/>
      <c r="L13" s="154"/>
      <c r="M13" s="60">
        <f ca="1">MAX('401(k) Detailed'!K9:'401(k) Detailed'!K79)</f>
        <v>1455674.285153338</v>
      </c>
      <c r="N13" s="60"/>
      <c r="O13" s="28"/>
      <c r="Q13" s="27"/>
      <c r="S13" s="27"/>
      <c r="V13" s="27"/>
      <c r="W13" s="27"/>
      <c r="X13" s="27"/>
      <c r="Y13" s="28"/>
      <c r="Z13" s="28"/>
      <c r="AA13" s="27"/>
      <c r="AB13" s="27"/>
      <c r="AC13" s="28"/>
      <c r="AD13" s="28"/>
      <c r="AE13" s="28"/>
      <c r="AF13" s="28"/>
      <c r="AG13" s="28"/>
      <c r="AH13" s="28"/>
      <c r="AI13" s="28"/>
      <c r="AM13" s="30"/>
      <c r="AN13" s="30"/>
      <c r="AO13" s="30"/>
      <c r="AP13" s="30"/>
      <c r="AQ13" s="29"/>
      <c r="AR13" s="30"/>
    </row>
    <row r="14" spans="1:45" s="26" customFormat="1" ht="15" customHeight="1" x14ac:dyDescent="0.25">
      <c r="A14" s="157" t="s">
        <v>8</v>
      </c>
      <c r="B14" s="157"/>
      <c r="C14" s="157"/>
      <c r="D14" s="157"/>
      <c r="E14" s="42">
        <v>0.02</v>
      </c>
      <c r="F14" s="80"/>
      <c r="G14" s="31"/>
      <c r="H14" s="61"/>
      <c r="I14" s="61"/>
      <c r="J14" s="62"/>
      <c r="K14" s="62"/>
      <c r="L14" s="62"/>
      <c r="M14" s="63"/>
      <c r="N14" s="63"/>
      <c r="O14" s="28"/>
      <c r="Q14" s="27"/>
      <c r="S14" s="27"/>
      <c r="V14" s="27"/>
      <c r="W14" s="27"/>
      <c r="X14" s="27"/>
      <c r="Y14" s="28"/>
      <c r="Z14" s="28"/>
      <c r="AA14" s="27"/>
      <c r="AB14" s="27"/>
      <c r="AC14" s="28"/>
      <c r="AD14" s="28"/>
      <c r="AE14" s="28"/>
      <c r="AF14" s="28"/>
      <c r="AG14" s="28"/>
      <c r="AH14" s="28"/>
      <c r="AI14" s="28"/>
      <c r="AM14" s="30"/>
      <c r="AN14" s="30"/>
      <c r="AO14" s="30"/>
      <c r="AP14" s="30"/>
      <c r="AQ14" s="29"/>
      <c r="AR14" s="30"/>
    </row>
    <row r="15" spans="1:45" s="26" customFormat="1" ht="15" customHeight="1" x14ac:dyDescent="0.25">
      <c r="A15" s="157" t="s">
        <v>15</v>
      </c>
      <c r="B15" s="157"/>
      <c r="C15" s="157"/>
      <c r="D15" s="157"/>
      <c r="E15" s="43">
        <v>10000</v>
      </c>
      <c r="F15" s="79"/>
      <c r="H15" s="154" t="str">
        <f>"Interest Earned after you are "&amp;ret&amp;" for "&amp;D41&amp;" year(s):"</f>
        <v>Interest Earned after you are 65 for  year(s):</v>
      </c>
      <c r="I15" s="154"/>
      <c r="J15" s="154"/>
      <c r="K15" s="154"/>
      <c r="L15" s="154"/>
      <c r="M15" s="60">
        <f ca="1">IF(OR(ISBLANK(E21),E21=0),0,interest)</f>
        <v>991384.92947427277</v>
      </c>
      <c r="N15" s="60"/>
      <c r="O15" s="28"/>
      <c r="P15" s="30"/>
      <c r="Q15" s="27"/>
      <c r="S15" s="27"/>
      <c r="V15" s="27"/>
      <c r="W15" s="27"/>
      <c r="X15" s="27"/>
      <c r="Y15" s="28"/>
      <c r="Z15" s="28"/>
      <c r="AA15" s="27"/>
      <c r="AB15" s="27"/>
      <c r="AC15" s="28"/>
      <c r="AD15" s="28"/>
      <c r="AE15" s="28"/>
      <c r="AF15" s="28"/>
      <c r="AM15" s="30"/>
      <c r="AN15" s="30"/>
      <c r="AO15" s="30"/>
      <c r="AP15" s="30"/>
      <c r="AQ15" s="29"/>
      <c r="AR15" s="30"/>
    </row>
    <row r="16" spans="1:45" ht="6.95" customHeight="1" x14ac:dyDescent="0.25">
      <c r="A16" s="77"/>
      <c r="B16" s="78"/>
      <c r="C16" s="78"/>
      <c r="D16" s="78"/>
      <c r="E16" s="78"/>
      <c r="F16" s="78"/>
      <c r="G16" s="5"/>
      <c r="H16" s="54"/>
      <c r="I16" s="54"/>
      <c r="J16" s="54"/>
      <c r="K16" s="54"/>
      <c r="L16" s="54"/>
      <c r="M16" s="54"/>
      <c r="N16" s="55"/>
      <c r="O16" s="3"/>
      <c r="Q16" s="2"/>
      <c r="S16" s="2"/>
      <c r="V16" s="2"/>
      <c r="Z16" s="3"/>
      <c r="AC16" s="3"/>
      <c r="AD16" s="3"/>
      <c r="AE16" s="3"/>
      <c r="AF16" s="3"/>
      <c r="AG16" s="3"/>
      <c r="AH16" s="3"/>
      <c r="AI16" s="3"/>
      <c r="AM16" s="7"/>
      <c r="AN16" s="7"/>
      <c r="AO16" s="7"/>
      <c r="AP16" s="7"/>
      <c r="AQ16" s="6"/>
      <c r="AR16" s="7"/>
    </row>
    <row r="17" spans="1:44" ht="18" customHeight="1" x14ac:dyDescent="0.25">
      <c r="A17" s="40" t="s">
        <v>30</v>
      </c>
      <c r="B17" s="25"/>
      <c r="C17" s="25"/>
      <c r="D17" s="25"/>
      <c r="E17" s="25"/>
      <c r="F17" s="25"/>
      <c r="G17" s="24"/>
      <c r="H17" s="90" t="s">
        <v>33</v>
      </c>
      <c r="I17" s="91"/>
      <c r="J17" s="92"/>
      <c r="K17" s="92"/>
      <c r="L17" s="92"/>
      <c r="M17" s="92"/>
      <c r="N17" s="92"/>
      <c r="O17" s="3"/>
      <c r="Q17" s="2"/>
      <c r="S17" s="2"/>
      <c r="V17" s="2"/>
      <c r="Z17" s="3"/>
      <c r="AC17" s="3"/>
      <c r="AD17" s="3"/>
      <c r="AE17" s="3"/>
      <c r="AF17" s="3"/>
      <c r="AG17" s="3"/>
      <c r="AH17" s="3"/>
      <c r="AI17" s="3"/>
      <c r="AM17" s="7"/>
      <c r="AN17" s="7"/>
      <c r="AO17" s="7"/>
      <c r="AP17" s="7"/>
      <c r="AQ17" s="6"/>
      <c r="AR17" s="7"/>
    </row>
    <row r="18" spans="1:44" ht="6.95" customHeight="1" x14ac:dyDescent="0.25">
      <c r="A18" s="81"/>
      <c r="B18" s="81"/>
      <c r="C18" s="81"/>
      <c r="D18" s="81"/>
      <c r="E18" s="81"/>
      <c r="F18" s="81"/>
      <c r="G18" s="4"/>
      <c r="H18" s="59"/>
      <c r="I18" s="59"/>
      <c r="J18" s="59"/>
      <c r="K18" s="59"/>
      <c r="L18" s="59"/>
      <c r="M18" s="59"/>
      <c r="N18" s="59"/>
      <c r="P18" s="11"/>
      <c r="Q18" s="7"/>
      <c r="R18" s="7"/>
      <c r="S18" s="7"/>
      <c r="T18" s="7"/>
      <c r="U18" s="8"/>
      <c r="V18" s="3"/>
      <c r="Z18" s="3"/>
      <c r="AC18" s="3"/>
      <c r="AD18" s="3"/>
      <c r="AE18" s="3"/>
      <c r="AF18" s="3"/>
    </row>
    <row r="19" spans="1:44" s="26" customFormat="1" ht="15" customHeight="1" x14ac:dyDescent="0.25">
      <c r="A19" s="157" t="s">
        <v>53</v>
      </c>
      <c r="B19" s="157"/>
      <c r="C19" s="157"/>
      <c r="D19" s="157"/>
      <c r="E19" s="48">
        <v>5000</v>
      </c>
      <c r="F19" s="82"/>
      <c r="G19" s="33"/>
      <c r="H19" s="59"/>
      <c r="I19" s="64"/>
      <c r="J19" s="65"/>
      <c r="K19" s="64"/>
      <c r="L19" s="64"/>
      <c r="M19" s="66"/>
      <c r="N19" s="66"/>
      <c r="P19" s="34"/>
      <c r="Q19" s="30"/>
      <c r="R19" s="30"/>
      <c r="S19" s="30"/>
      <c r="T19" s="30"/>
      <c r="U19" s="35"/>
      <c r="V19" s="28"/>
      <c r="W19" s="27"/>
      <c r="X19" s="27"/>
      <c r="Y19" s="28"/>
      <c r="Z19" s="28"/>
      <c r="AA19" s="27"/>
      <c r="AB19" s="27"/>
      <c r="AC19" s="28"/>
      <c r="AD19" s="28"/>
      <c r="AE19" s="28"/>
      <c r="AF19" s="28"/>
      <c r="AQ19" s="28"/>
    </row>
    <row r="20" spans="1:44" s="26" customFormat="1" ht="15" customHeight="1" x14ac:dyDescent="0.25">
      <c r="A20" s="157" t="s">
        <v>54</v>
      </c>
      <c r="B20" s="157"/>
      <c r="C20" s="157"/>
      <c r="D20" s="157"/>
      <c r="E20" s="48">
        <v>1500</v>
      </c>
      <c r="F20" s="82"/>
      <c r="G20" s="33"/>
      <c r="H20" s="59"/>
      <c r="I20" s="64"/>
      <c r="J20" s="65"/>
      <c r="K20" s="64"/>
      <c r="L20" s="64"/>
      <c r="M20" s="66"/>
      <c r="N20" s="66"/>
      <c r="P20" s="34"/>
      <c r="Q20" s="30"/>
      <c r="R20" s="30"/>
      <c r="S20" s="30"/>
      <c r="T20" s="30"/>
      <c r="U20" s="35"/>
      <c r="V20" s="28"/>
      <c r="W20" s="27"/>
      <c r="X20" s="27"/>
      <c r="Y20" s="28"/>
      <c r="Z20" s="28"/>
      <c r="AA20" s="27"/>
      <c r="AB20" s="27"/>
      <c r="AC20" s="28"/>
      <c r="AD20" s="28"/>
      <c r="AE20" s="28"/>
      <c r="AF20" s="28"/>
      <c r="AQ20" s="28"/>
    </row>
    <row r="21" spans="1:44" s="26" customFormat="1" ht="15" customHeight="1" x14ac:dyDescent="0.25">
      <c r="A21" s="157" t="s">
        <v>11</v>
      </c>
      <c r="B21" s="157"/>
      <c r="C21" s="157"/>
      <c r="D21" s="157"/>
      <c r="E21" s="41">
        <v>0.1</v>
      </c>
      <c r="F21" s="80"/>
      <c r="G21" s="31"/>
      <c r="H21" s="153" t="s">
        <v>21</v>
      </c>
      <c r="I21" s="153"/>
      <c r="J21" s="153"/>
      <c r="K21" s="153"/>
      <c r="L21" s="153"/>
      <c r="M21" s="67">
        <f>E19+SUM('401(k) Detailed'!D9:'401(k) Detailed'!E79)</f>
        <v>354961.34343185939</v>
      </c>
      <c r="N21" s="67"/>
      <c r="O21" s="28"/>
      <c r="Q21" s="27"/>
      <c r="S21" s="27"/>
      <c r="V21" s="27"/>
      <c r="W21" s="27"/>
      <c r="X21" s="27"/>
      <c r="Y21" s="28"/>
      <c r="Z21" s="28"/>
      <c r="AA21" s="27"/>
      <c r="AB21" s="27"/>
      <c r="AC21" s="28"/>
      <c r="AD21" s="28"/>
      <c r="AE21" s="28"/>
      <c r="AF21" s="28"/>
      <c r="AG21" s="28"/>
      <c r="AH21" s="28"/>
      <c r="AI21" s="28"/>
      <c r="AM21" s="30"/>
      <c r="AN21" s="30"/>
      <c r="AO21" s="30"/>
      <c r="AP21" s="30"/>
      <c r="AQ21" s="29"/>
      <c r="AR21" s="30"/>
    </row>
    <row r="22" spans="1:44" s="26" customFormat="1" ht="15" customHeight="1" x14ac:dyDescent="0.25">
      <c r="A22" s="157" t="s">
        <v>12</v>
      </c>
      <c r="B22" s="157"/>
      <c r="C22" s="157"/>
      <c r="D22" s="157"/>
      <c r="E22" s="45">
        <v>2400</v>
      </c>
      <c r="F22" s="79"/>
      <c r="H22" s="154" t="s">
        <v>22</v>
      </c>
      <c r="I22" s="154"/>
      <c r="J22" s="154"/>
      <c r="K22" s="154"/>
      <c r="L22" s="154"/>
      <c r="M22" s="68">
        <f>E20+SUM('401(k) Detailed'!G9:'401(k) Detailed'!G79)</f>
        <v>106488.4030295578</v>
      </c>
      <c r="N22" s="68"/>
      <c r="O22" s="28"/>
      <c r="Q22" s="27"/>
      <c r="S22" s="27"/>
      <c r="V22" s="27"/>
      <c r="W22" s="27"/>
      <c r="X22" s="27"/>
      <c r="Y22" s="28"/>
      <c r="Z22" s="28"/>
      <c r="AA22" s="27"/>
      <c r="AB22" s="27"/>
      <c r="AC22" s="28"/>
      <c r="AD22" s="28"/>
      <c r="AE22" s="28"/>
      <c r="AF22" s="28"/>
      <c r="AK22" s="30"/>
      <c r="AL22" s="30"/>
      <c r="AM22" s="30"/>
      <c r="AN22" s="30"/>
      <c r="AO22" s="30"/>
      <c r="AP22" s="30"/>
      <c r="AQ22" s="29"/>
      <c r="AR22" s="30"/>
    </row>
    <row r="23" spans="1:44" s="26" customFormat="1" ht="15" customHeight="1" x14ac:dyDescent="0.25">
      <c r="A23" s="157" t="s">
        <v>13</v>
      </c>
      <c r="B23" s="157"/>
      <c r="C23" s="157"/>
      <c r="D23" s="157"/>
      <c r="E23" s="44">
        <v>0.05</v>
      </c>
      <c r="F23" s="80"/>
      <c r="G23" s="31"/>
      <c r="H23" s="153" t="s">
        <v>23</v>
      </c>
      <c r="I23" s="153"/>
      <c r="J23" s="153"/>
      <c r="K23" s="153"/>
      <c r="L23" s="153"/>
      <c r="M23" s="67">
        <f>SUM(M21:M22)</f>
        <v>461449.74646141718</v>
      </c>
      <c r="N23" s="67"/>
      <c r="O23" s="28"/>
      <c r="Q23" s="27"/>
      <c r="V23" s="28"/>
      <c r="W23" s="27"/>
      <c r="X23" s="27"/>
      <c r="Y23" s="28"/>
      <c r="Z23" s="28"/>
      <c r="AA23" s="27"/>
      <c r="AB23" s="27"/>
      <c r="AC23" s="28"/>
      <c r="AD23" s="28"/>
      <c r="AE23" s="28"/>
      <c r="AF23" s="28"/>
      <c r="AG23" s="28"/>
      <c r="AM23" s="30"/>
      <c r="AN23" s="30"/>
      <c r="AO23" s="30"/>
      <c r="AP23" s="30"/>
      <c r="AQ23" s="29"/>
      <c r="AR23" s="30"/>
    </row>
    <row r="24" spans="1:44" s="26" customFormat="1" ht="15" customHeight="1" x14ac:dyDescent="0.25">
      <c r="A24" s="157" t="s">
        <v>5</v>
      </c>
      <c r="B24" s="157"/>
      <c r="C24" s="157"/>
      <c r="D24" s="157"/>
      <c r="E24" s="42">
        <v>0.5</v>
      </c>
      <c r="F24" s="80"/>
      <c r="G24" s="31"/>
      <c r="H24" s="62"/>
      <c r="I24" s="62"/>
      <c r="J24" s="62"/>
      <c r="K24" s="62"/>
      <c r="L24" s="62"/>
      <c r="M24" s="61"/>
      <c r="N24" s="61"/>
      <c r="O24" s="28"/>
      <c r="Q24" s="27"/>
      <c r="V24" s="28"/>
      <c r="W24" s="27"/>
      <c r="X24" s="27"/>
      <c r="Y24" s="28"/>
      <c r="Z24" s="28"/>
      <c r="AA24" s="27"/>
      <c r="AB24" s="27"/>
      <c r="AC24" s="28"/>
      <c r="AD24" s="28"/>
      <c r="AE24" s="28"/>
      <c r="AF24" s="28"/>
      <c r="AG24" s="28"/>
      <c r="AM24" s="30"/>
      <c r="AN24" s="30"/>
      <c r="AO24" s="30"/>
      <c r="AP24" s="30"/>
      <c r="AQ24" s="29"/>
      <c r="AR24" s="30"/>
    </row>
    <row r="25" spans="1:44" s="26" customFormat="1" ht="15" customHeight="1" x14ac:dyDescent="0.25">
      <c r="A25" s="157" t="s">
        <v>14</v>
      </c>
      <c r="B25" s="157"/>
      <c r="C25" s="157"/>
      <c r="D25" s="157"/>
      <c r="E25" s="41">
        <v>0.06</v>
      </c>
      <c r="F25" s="80"/>
      <c r="G25" s="31"/>
      <c r="H25" s="62"/>
      <c r="I25" s="62"/>
      <c r="J25" s="62"/>
      <c r="K25" s="62"/>
      <c r="L25" s="62"/>
      <c r="M25" s="61"/>
      <c r="N25" s="61"/>
      <c r="O25" s="28"/>
      <c r="Q25" s="27"/>
      <c r="V25" s="28"/>
      <c r="W25" s="27"/>
      <c r="X25" s="27"/>
      <c r="Y25" s="28"/>
      <c r="Z25" s="28"/>
      <c r="AA25" s="27"/>
      <c r="AB25" s="27"/>
      <c r="AC25" s="28"/>
      <c r="AD25" s="28"/>
      <c r="AE25" s="28"/>
      <c r="AF25" s="28"/>
      <c r="AG25" s="28"/>
      <c r="AM25" s="30"/>
      <c r="AN25" s="30"/>
      <c r="AO25" s="30"/>
      <c r="AP25" s="30"/>
      <c r="AQ25" s="29"/>
      <c r="AR25" s="30"/>
    </row>
    <row r="26" spans="1:44" s="26" customFormat="1" ht="15" customHeight="1" x14ac:dyDescent="0.25">
      <c r="A26" s="157" t="s">
        <v>48</v>
      </c>
      <c r="B26" s="157"/>
      <c r="C26" s="157"/>
      <c r="D26" s="157"/>
      <c r="E26" s="43">
        <v>15000</v>
      </c>
      <c r="F26" s="80"/>
      <c r="G26" s="31"/>
      <c r="H26" s="62"/>
      <c r="I26" s="62"/>
      <c r="J26" s="62"/>
      <c r="K26" s="62"/>
      <c r="L26" s="62"/>
      <c r="M26" s="61"/>
      <c r="N26" s="61"/>
      <c r="O26" s="28"/>
      <c r="Q26" s="27"/>
      <c r="V26" s="28"/>
      <c r="W26" s="27"/>
      <c r="X26" s="27"/>
      <c r="Y26" s="28"/>
      <c r="Z26" s="28"/>
      <c r="AA26" s="27"/>
      <c r="AB26" s="27"/>
      <c r="AC26" s="28"/>
      <c r="AD26" s="28"/>
      <c r="AE26" s="28"/>
      <c r="AF26" s="28"/>
      <c r="AG26" s="28"/>
      <c r="AM26" s="30"/>
      <c r="AN26" s="30"/>
      <c r="AO26" s="30"/>
      <c r="AP26" s="30"/>
      <c r="AQ26" s="29"/>
      <c r="AR26" s="30"/>
    </row>
    <row r="27" spans="1:44" s="26" customFormat="1" ht="15" customHeight="1" x14ac:dyDescent="0.25">
      <c r="A27" s="157" t="s">
        <v>9</v>
      </c>
      <c r="B27" s="157"/>
      <c r="C27" s="157"/>
      <c r="D27" s="157"/>
      <c r="E27" s="42" t="s">
        <v>7</v>
      </c>
      <c r="F27" s="80"/>
      <c r="G27" s="31"/>
      <c r="H27" s="153" t="s">
        <v>6</v>
      </c>
      <c r="I27" s="153"/>
      <c r="J27" s="153"/>
      <c r="K27" s="153"/>
      <c r="L27" s="153"/>
      <c r="M27" s="70">
        <f>IF(cont="Weekly",52,IF(cont="Bi-weekly",26,IF(cont="Bi-monthly",24,IF(cont="Monthly",12,IF(cont="Quarterly",4,IF(cont="Semi-annually",2,IF(cont="Annually",1,"")))))))</f>
        <v>12</v>
      </c>
      <c r="N27" s="69"/>
      <c r="O27" s="27"/>
      <c r="Q27" s="27"/>
      <c r="V27" s="28"/>
      <c r="W27" s="27"/>
      <c r="X27" s="27"/>
      <c r="Y27" s="28"/>
      <c r="Z27" s="28"/>
      <c r="AA27" s="27"/>
      <c r="AB27" s="27"/>
      <c r="AC27" s="28"/>
      <c r="AD27" s="28"/>
      <c r="AE27" s="28"/>
      <c r="AF27" s="28"/>
      <c r="AG27" s="28"/>
      <c r="AM27" s="30"/>
      <c r="AN27" s="30"/>
      <c r="AO27" s="30"/>
      <c r="AP27" s="30"/>
      <c r="AQ27" s="29"/>
      <c r="AR27" s="30"/>
    </row>
    <row r="28" spans="1:44" ht="6.95" customHeight="1" x14ac:dyDescent="0.25">
      <c r="A28" s="77"/>
      <c r="B28" s="78"/>
      <c r="C28" s="78"/>
      <c r="D28" s="78"/>
      <c r="E28" s="78"/>
      <c r="F28" s="78"/>
      <c r="G28" s="5"/>
      <c r="H28" s="54"/>
      <c r="I28" s="54"/>
      <c r="J28" s="54"/>
      <c r="K28" s="54"/>
      <c r="L28" s="54"/>
      <c r="M28" s="54"/>
      <c r="N28" s="55"/>
      <c r="O28" s="10"/>
      <c r="Q28" s="2"/>
      <c r="V28" s="3"/>
      <c r="Z28" s="3"/>
      <c r="AC28" s="3"/>
      <c r="AD28" s="3"/>
      <c r="AE28" s="3"/>
      <c r="AF28" s="3"/>
      <c r="AG28" s="3"/>
      <c r="AM28" s="7"/>
      <c r="AN28" s="7"/>
      <c r="AO28" s="7"/>
      <c r="AP28" s="7"/>
      <c r="AQ28" s="6"/>
      <c r="AR28" s="7"/>
    </row>
    <row r="29" spans="1:44" ht="18" customHeight="1" x14ac:dyDescent="0.25">
      <c r="A29" s="40" t="s">
        <v>40</v>
      </c>
      <c r="B29" s="25"/>
      <c r="C29" s="25"/>
      <c r="D29" s="25"/>
      <c r="E29" s="25"/>
      <c r="F29" s="25"/>
      <c r="G29" s="24"/>
      <c r="H29" s="90" t="s">
        <v>34</v>
      </c>
      <c r="I29" s="91"/>
      <c r="J29" s="92"/>
      <c r="K29" s="92"/>
      <c r="L29" s="92"/>
      <c r="M29" s="92"/>
      <c r="N29" s="92"/>
      <c r="O29" s="10"/>
      <c r="Q29" s="2"/>
      <c r="V29" s="3"/>
      <c r="Z29" s="3"/>
      <c r="AC29" s="3"/>
      <c r="AD29" s="3"/>
      <c r="AE29" s="3"/>
      <c r="AF29" s="3"/>
      <c r="AG29" s="3"/>
      <c r="AM29" s="7"/>
      <c r="AN29" s="7"/>
      <c r="AO29" s="7"/>
      <c r="AP29" s="7"/>
      <c r="AQ29" s="6"/>
      <c r="AR29" s="7"/>
    </row>
    <row r="30" spans="1:44" ht="6.95" customHeight="1" x14ac:dyDescent="0.25">
      <c r="A30" s="81"/>
      <c r="B30" s="81"/>
      <c r="C30" s="81"/>
      <c r="D30" s="81"/>
      <c r="E30" s="77"/>
      <c r="F30" s="77"/>
      <c r="H30" s="58"/>
      <c r="I30" s="58"/>
      <c r="J30" s="58"/>
      <c r="K30" s="58"/>
      <c r="L30" s="58"/>
      <c r="M30" s="58"/>
      <c r="N30" s="58"/>
      <c r="O30" s="2"/>
      <c r="P30" s="7"/>
      <c r="Q30" s="2"/>
      <c r="S30" s="2"/>
      <c r="V30" s="2"/>
      <c r="Z30" s="3"/>
      <c r="AC30" s="3"/>
      <c r="AD30" s="3"/>
      <c r="AE30" s="3"/>
      <c r="AF30" s="3"/>
      <c r="AM30" s="7"/>
      <c r="AN30" s="7"/>
      <c r="AO30" s="7"/>
      <c r="AP30" s="7"/>
      <c r="AQ30" s="6"/>
      <c r="AR30" s="7"/>
    </row>
    <row r="31" spans="1:44" s="26" customFormat="1" ht="15" customHeight="1" x14ac:dyDescent="0.25">
      <c r="A31" s="157" t="s">
        <v>16</v>
      </c>
      <c r="B31" s="157"/>
      <c r="C31" s="157"/>
      <c r="D31" s="157"/>
      <c r="E31" s="41">
        <v>0.06</v>
      </c>
      <c r="F31" s="83"/>
      <c r="G31" s="32"/>
      <c r="H31" s="154" t="s">
        <v>18</v>
      </c>
      <c r="I31" s="154"/>
      <c r="J31" s="154"/>
      <c r="K31" s="154"/>
      <c r="L31" s="154"/>
      <c r="M31" s="71">
        <f ca="1">IF(M8&gt;0,AVERAGE(OFFSET('401(k) Detailed'!J9,2,0,M8,1)),"")</f>
        <v>6.0000000000000039E-2</v>
      </c>
      <c r="N31" s="71"/>
      <c r="Q31" s="27"/>
      <c r="V31" s="28"/>
      <c r="W31" s="27"/>
      <c r="X31" s="27"/>
      <c r="Y31" s="28"/>
      <c r="Z31" s="28"/>
      <c r="AA31" s="27"/>
      <c r="AB31" s="27"/>
      <c r="AC31" s="28"/>
      <c r="AD31" s="28"/>
      <c r="AE31" s="28"/>
      <c r="AF31" s="28"/>
      <c r="AG31" s="28"/>
      <c r="AM31" s="30"/>
      <c r="AN31" s="30"/>
      <c r="AO31" s="30"/>
      <c r="AP31" s="30"/>
      <c r="AQ31" s="29"/>
      <c r="AR31" s="30"/>
    </row>
    <row r="32" spans="1:44" s="26" customFormat="1" ht="15" customHeight="1" x14ac:dyDescent="0.25">
      <c r="A32" s="157" t="s">
        <v>10</v>
      </c>
      <c r="B32" s="157"/>
      <c r="C32" s="157"/>
      <c r="D32" s="157"/>
      <c r="E32" s="42" t="s">
        <v>17</v>
      </c>
      <c r="F32" s="80"/>
      <c r="G32" s="31"/>
      <c r="H32" s="154" t="s">
        <v>100</v>
      </c>
      <c r="I32" s="154"/>
      <c r="J32" s="154"/>
      <c r="K32" s="154"/>
      <c r="L32" s="155"/>
      <c r="M32" s="41">
        <v>0.01</v>
      </c>
      <c r="N32" s="71"/>
      <c r="Q32" s="27"/>
      <c r="V32" s="28"/>
      <c r="W32" s="27"/>
      <c r="X32" s="27"/>
      <c r="Y32" s="28"/>
      <c r="Z32" s="28"/>
      <c r="AA32" s="27"/>
      <c r="AB32" s="27"/>
      <c r="AC32" s="28"/>
      <c r="AD32" s="28"/>
      <c r="AE32" s="28"/>
      <c r="AF32" s="28"/>
      <c r="AG32" s="28"/>
      <c r="AM32" s="30"/>
      <c r="AN32" s="30"/>
      <c r="AO32" s="30"/>
      <c r="AP32" s="30"/>
      <c r="AQ32" s="29"/>
      <c r="AR32" s="30"/>
    </row>
    <row r="33" spans="1:44" s="26" customFormat="1" ht="15" customHeight="1" x14ac:dyDescent="0.25">
      <c r="A33" s="79"/>
      <c r="B33" s="79"/>
      <c r="C33" s="79"/>
      <c r="D33" s="79"/>
      <c r="E33" s="80"/>
      <c r="F33" s="80"/>
      <c r="G33" s="31"/>
      <c r="H33" s="154" t="s">
        <v>101</v>
      </c>
      <c r="I33" s="154"/>
      <c r="J33" s="154"/>
      <c r="K33" s="154"/>
      <c r="L33" s="155"/>
      <c r="M33" s="41">
        <v>0.09</v>
      </c>
      <c r="N33" s="71"/>
      <c r="Q33" s="27"/>
      <c r="V33" s="28"/>
      <c r="W33" s="27"/>
      <c r="X33" s="27"/>
      <c r="Y33" s="28"/>
      <c r="Z33" s="28"/>
      <c r="AA33" s="27"/>
      <c r="AB33" s="27"/>
      <c r="AC33" s="28"/>
      <c r="AD33" s="28"/>
      <c r="AE33" s="28"/>
      <c r="AF33" s="28"/>
      <c r="AG33" s="28"/>
      <c r="AM33" s="30"/>
      <c r="AN33" s="30"/>
      <c r="AO33" s="30"/>
      <c r="AP33" s="30"/>
      <c r="AQ33" s="29"/>
      <c r="AR33" s="30"/>
    </row>
    <row r="34" spans="1:44" ht="15" customHeight="1" x14ac:dyDescent="0.25">
      <c r="A34" s="86"/>
      <c r="B34" s="86"/>
      <c r="C34" s="86"/>
      <c r="D34" s="86"/>
      <c r="E34" s="84" t="s">
        <v>52</v>
      </c>
      <c r="F34" s="85"/>
      <c r="G34" s="9"/>
      <c r="H34" s="72"/>
      <c r="I34" s="72"/>
      <c r="J34" s="156"/>
      <c r="K34" s="156"/>
      <c r="L34" s="156"/>
      <c r="M34" s="73"/>
      <c r="N34" s="73"/>
      <c r="Q34" s="2"/>
      <c r="V34" s="3"/>
      <c r="Z34" s="3"/>
      <c r="AC34" s="3"/>
      <c r="AD34" s="3"/>
      <c r="AE34" s="3"/>
      <c r="AF34" s="3"/>
      <c r="AG34" s="3"/>
      <c r="AM34" s="7"/>
      <c r="AN34" s="7"/>
      <c r="AO34" s="7"/>
      <c r="AP34" s="7"/>
      <c r="AQ34" s="6"/>
      <c r="AR34" s="7"/>
    </row>
    <row r="35" spans="1:44" ht="6.95" customHeight="1" x14ac:dyDescent="0.25">
      <c r="A35" s="77"/>
      <c r="B35" s="77"/>
      <c r="C35" s="77"/>
      <c r="D35" s="77"/>
      <c r="E35" s="77"/>
      <c r="F35" s="77"/>
      <c r="H35" s="58"/>
      <c r="I35" s="58"/>
      <c r="J35" s="58"/>
      <c r="K35" s="58"/>
      <c r="L35" s="58"/>
      <c r="M35" s="58"/>
      <c r="N35" s="59"/>
      <c r="O35" s="8"/>
      <c r="P35" s="8"/>
      <c r="Q35" s="8"/>
      <c r="R35" s="8"/>
      <c r="S35" s="8"/>
      <c r="T35" s="8"/>
      <c r="U35" s="8"/>
      <c r="V35" s="3"/>
      <c r="Z35" s="3"/>
      <c r="AC35" s="3"/>
      <c r="AD35" s="3"/>
      <c r="AE35" s="3"/>
      <c r="AF35" s="3"/>
      <c r="AM35" s="7"/>
    </row>
    <row r="36" spans="1:44" ht="18" customHeight="1" x14ac:dyDescent="0.25">
      <c r="A36" s="40" t="s">
        <v>31</v>
      </c>
      <c r="B36" s="25"/>
      <c r="C36" s="25"/>
      <c r="D36" s="25"/>
      <c r="E36" s="25"/>
      <c r="F36" s="25"/>
      <c r="G36" s="24"/>
      <c r="H36" s="90" t="s">
        <v>103</v>
      </c>
      <c r="I36" s="91"/>
      <c r="J36" s="92"/>
      <c r="K36" s="92"/>
      <c r="L36" s="92"/>
      <c r="M36" s="92"/>
      <c r="N36" s="92"/>
      <c r="O36" s="8"/>
      <c r="P36" s="8"/>
      <c r="Q36" s="8"/>
      <c r="R36" s="8"/>
      <c r="S36" s="8"/>
      <c r="T36" s="8"/>
      <c r="U36" s="8"/>
      <c r="V36" s="3"/>
      <c r="Z36" s="3"/>
      <c r="AC36" s="3"/>
      <c r="AD36" s="3"/>
      <c r="AE36" s="3"/>
      <c r="AF36" s="3"/>
      <c r="AM36" s="7"/>
    </row>
    <row r="37" spans="1:44" ht="6.95" customHeight="1" x14ac:dyDescent="0.25">
      <c r="A37" s="81"/>
      <c r="B37" s="81"/>
      <c r="C37" s="81"/>
      <c r="D37" s="81"/>
      <c r="E37" s="81"/>
      <c r="F37" s="81"/>
      <c r="G37" s="4"/>
      <c r="H37" s="59"/>
      <c r="I37" s="59"/>
      <c r="J37" s="59"/>
      <c r="K37" s="59"/>
      <c r="L37" s="59"/>
      <c r="M37" s="74"/>
      <c r="N37" s="74"/>
      <c r="Q37" s="2"/>
      <c r="V37" s="3"/>
      <c r="Z37" s="3"/>
      <c r="AC37" s="3"/>
      <c r="AD37" s="3"/>
      <c r="AE37" s="3"/>
      <c r="AF37" s="3"/>
      <c r="AG37" s="3"/>
      <c r="AM37" s="7"/>
      <c r="AN37" s="7"/>
      <c r="AO37" s="7"/>
      <c r="AP37" s="7"/>
      <c r="AQ37" s="6"/>
      <c r="AR37" s="7"/>
    </row>
    <row r="38" spans="1:44" s="26" customFormat="1" ht="15" customHeight="1" x14ac:dyDescent="0.25">
      <c r="A38" s="157" t="s">
        <v>3</v>
      </c>
      <c r="B38" s="157"/>
      <c r="C38" s="157"/>
      <c r="D38" s="157"/>
      <c r="E38" s="41">
        <v>0.02</v>
      </c>
      <c r="F38" s="80"/>
      <c r="G38" s="31"/>
      <c r="H38" s="152" t="s">
        <v>51</v>
      </c>
      <c r="I38" s="152"/>
      <c r="J38" s="152"/>
      <c r="K38" s="152"/>
      <c r="L38" s="152"/>
      <c r="M38" s="60">
        <f>IF(E39=0,(E13*E40)/12,E39)*(1+E38)^M8</f>
        <v>8599.5250764485554</v>
      </c>
      <c r="N38" s="60"/>
      <c r="O38" s="31"/>
      <c r="Q38" s="27"/>
      <c r="V38" s="28"/>
      <c r="W38" s="27"/>
      <c r="X38" s="27"/>
      <c r="Y38" s="28"/>
      <c r="Z38" s="28"/>
      <c r="AA38" s="27"/>
      <c r="AB38" s="27"/>
      <c r="AC38" s="28"/>
      <c r="AD38" s="28"/>
      <c r="AE38" s="28"/>
      <c r="AF38" s="28"/>
      <c r="AG38" s="28"/>
      <c r="AM38" s="30"/>
      <c r="AN38" s="30"/>
      <c r="AO38" s="30"/>
      <c r="AP38" s="30"/>
      <c r="AQ38" s="29"/>
      <c r="AR38" s="30"/>
    </row>
    <row r="39" spans="1:44" s="26" customFormat="1" ht="15" customHeight="1" x14ac:dyDescent="0.25">
      <c r="A39" s="157" t="s">
        <v>19</v>
      </c>
      <c r="B39" s="157"/>
      <c r="C39" s="157"/>
      <c r="D39" s="157"/>
      <c r="E39" s="43">
        <v>4300</v>
      </c>
      <c r="F39" s="87"/>
      <c r="G39" s="27"/>
      <c r="H39" s="153" t="s">
        <v>24</v>
      </c>
      <c r="I39" s="153"/>
      <c r="J39" s="153"/>
      <c r="K39" s="153"/>
      <c r="L39" s="153"/>
      <c r="M39" s="67">
        <f ca="1">IF(E41&gt;0,SUM('Desired Income'!F10:OFFSET('Desired Income'!F9,E41,0,1,1)),"")</f>
        <v>2507350.0905304407</v>
      </c>
      <c r="N39" s="67"/>
      <c r="O39" s="30"/>
      <c r="P39" s="30"/>
      <c r="U39" s="35"/>
      <c r="V39" s="28"/>
      <c r="W39" s="27"/>
      <c r="X39" s="27"/>
      <c r="Y39" s="28"/>
      <c r="Z39" s="28"/>
      <c r="AA39" s="27"/>
      <c r="AB39" s="27"/>
      <c r="AC39" s="28"/>
      <c r="AD39" s="28"/>
      <c r="AE39" s="28"/>
      <c r="AF39" s="28"/>
      <c r="AG39" s="28"/>
      <c r="AQ39" s="28"/>
      <c r="AR39" s="30"/>
    </row>
    <row r="40" spans="1:44" s="26" customFormat="1" ht="15" customHeight="1" x14ac:dyDescent="0.25">
      <c r="A40" s="151" t="s">
        <v>20</v>
      </c>
      <c r="B40" s="151"/>
      <c r="C40" s="151"/>
      <c r="D40" s="151"/>
      <c r="E40" s="46">
        <v>0.75</v>
      </c>
      <c r="F40" s="80"/>
      <c r="G40" s="31"/>
      <c r="H40" s="57"/>
      <c r="I40" s="57"/>
      <c r="J40" s="57"/>
      <c r="K40" s="57"/>
      <c r="L40" s="57"/>
      <c r="M40" s="57"/>
      <c r="N40" s="57"/>
      <c r="P40" s="30"/>
      <c r="Q40" s="30"/>
      <c r="R40" s="30"/>
      <c r="S40" s="30"/>
      <c r="T40" s="30"/>
      <c r="V40" s="28"/>
      <c r="W40" s="27"/>
      <c r="X40" s="27"/>
      <c r="Y40" s="28"/>
      <c r="Z40" s="28"/>
      <c r="AA40" s="27"/>
      <c r="AB40" s="27"/>
      <c r="AC40" s="28"/>
      <c r="AD40" s="28"/>
      <c r="AE40" s="28"/>
      <c r="AF40" s="28"/>
      <c r="AQ40" s="28"/>
      <c r="AR40" s="30"/>
    </row>
    <row r="41" spans="1:44" s="26" customFormat="1" ht="15" customHeight="1" x14ac:dyDescent="0.25">
      <c r="A41" s="157" t="s">
        <v>25</v>
      </c>
      <c r="B41" s="157"/>
      <c r="C41" s="157"/>
      <c r="D41" s="157"/>
      <c r="E41" s="47">
        <v>20</v>
      </c>
      <c r="F41" s="83"/>
      <c r="G41" s="32"/>
      <c r="H41" s="57"/>
      <c r="I41" s="161" t="str">
        <f ca="1">IF(M39&gt;0,"Your Savings will last for "&amp;IF(mns&gt;12,(age_1-'401(k) Calculator'!E9)+ROUNDDOWN(mns/12,0),age_1-'401(k) Calculator'!E9)&amp;" years and "&amp;IF(mns&gt;12,ROUNDDOWN(12*(ROUNDDOWN(mns/12,1)-ROUNDDOWN(mns/12,0)),0),mns)&amp;" month.","")</f>
        <v>Your Savings will last for 20 years and 1 month.</v>
      </c>
      <c r="J41" s="162"/>
      <c r="K41" s="162"/>
      <c r="L41" s="162"/>
      <c r="M41" s="163"/>
      <c r="N41" s="75"/>
      <c r="O41" s="34"/>
      <c r="P41" s="36"/>
      <c r="Q41" s="36"/>
      <c r="R41" s="36"/>
      <c r="S41" s="36"/>
      <c r="T41" s="36"/>
      <c r="U41" s="36"/>
      <c r="V41" s="28"/>
      <c r="W41" s="27"/>
      <c r="X41" s="27"/>
      <c r="Y41" s="28"/>
      <c r="Z41" s="28"/>
      <c r="AA41" s="27"/>
      <c r="AB41" s="27"/>
      <c r="AC41" s="28"/>
      <c r="AD41" s="28"/>
      <c r="AE41" s="28"/>
      <c r="AF41" s="28"/>
      <c r="AG41" s="28"/>
      <c r="AQ41" s="28"/>
    </row>
    <row r="42" spans="1:44" s="26" customFormat="1" ht="15" customHeight="1" x14ac:dyDescent="0.25">
      <c r="A42" s="88"/>
      <c r="B42" s="88"/>
      <c r="C42" s="88"/>
      <c r="D42" s="88"/>
      <c r="E42" s="89"/>
      <c r="F42" s="83"/>
      <c r="G42" s="32"/>
      <c r="H42" s="57"/>
      <c r="I42" s="164"/>
      <c r="J42" s="165"/>
      <c r="K42" s="165"/>
      <c r="L42" s="165"/>
      <c r="M42" s="166"/>
      <c r="N42" s="75"/>
      <c r="O42" s="34"/>
      <c r="P42" s="36"/>
      <c r="Q42" s="36"/>
      <c r="R42" s="36"/>
      <c r="S42" s="36"/>
      <c r="T42" s="36"/>
      <c r="U42" s="36"/>
      <c r="V42" s="28"/>
      <c r="W42" s="27"/>
      <c r="X42" s="27"/>
      <c r="Y42" s="28"/>
      <c r="Z42" s="28"/>
      <c r="AA42" s="27"/>
      <c r="AB42" s="27"/>
      <c r="AC42" s="28"/>
      <c r="AD42" s="28"/>
      <c r="AE42" s="28"/>
      <c r="AF42" s="28"/>
      <c r="AG42" s="28"/>
      <c r="AQ42" s="28"/>
    </row>
    <row r="43" spans="1:44" ht="6.95" customHeight="1" x14ac:dyDescent="0.25">
      <c r="A43" s="77"/>
      <c r="B43" s="77"/>
      <c r="C43" s="77"/>
      <c r="D43" s="77"/>
      <c r="E43" s="77"/>
      <c r="F43" s="77"/>
      <c r="H43" s="57"/>
      <c r="I43" s="58"/>
      <c r="J43" s="58"/>
      <c r="K43" s="58"/>
      <c r="L43" s="58"/>
      <c r="M43" s="58"/>
      <c r="N43" s="58"/>
      <c r="O43" s="2"/>
      <c r="P43" s="2"/>
      <c r="Q43" s="2"/>
      <c r="R43" s="2"/>
      <c r="S43" s="2"/>
      <c r="T43" s="2"/>
      <c r="U43" s="2"/>
      <c r="V43" s="3"/>
      <c r="Z43" s="3"/>
      <c r="AC43" s="3"/>
      <c r="AD43" s="3"/>
      <c r="AE43" s="3"/>
      <c r="AF43" s="3"/>
      <c r="AM43" s="7"/>
    </row>
    <row r="44" spans="1:44" ht="21.95" customHeight="1" x14ac:dyDescent="0.25">
      <c r="A44" s="49" t="s">
        <v>102</v>
      </c>
      <c r="B44" s="50"/>
      <c r="C44" s="50"/>
      <c r="D44" s="50"/>
      <c r="E44" s="50"/>
      <c r="F44" s="50"/>
      <c r="G44" s="50"/>
      <c r="H44" s="50"/>
      <c r="I44" s="50"/>
      <c r="J44" s="50"/>
      <c r="K44" s="50"/>
      <c r="L44" s="50"/>
      <c r="M44" s="50"/>
      <c r="N44" s="50"/>
      <c r="O44" s="8"/>
      <c r="P44" s="8"/>
      <c r="Q44" s="8"/>
      <c r="R44" s="8"/>
      <c r="S44" s="8"/>
      <c r="T44" s="8"/>
      <c r="U44" s="8"/>
      <c r="V44" s="3"/>
      <c r="Z44" s="3"/>
      <c r="AC44" s="3"/>
      <c r="AD44" s="3"/>
      <c r="AE44" s="3"/>
      <c r="AF44" s="3"/>
      <c r="AM44" s="7"/>
    </row>
    <row r="45" spans="1:44" x14ac:dyDescent="0.25">
      <c r="A45" s="51"/>
      <c r="B45" s="51"/>
      <c r="C45" s="51"/>
      <c r="D45" s="51"/>
      <c r="E45" s="51"/>
      <c r="F45" s="51"/>
      <c r="G45" s="51"/>
      <c r="H45" s="51"/>
      <c r="I45" s="51"/>
      <c r="J45" s="51"/>
      <c r="K45" s="51"/>
      <c r="L45" s="51"/>
      <c r="M45" s="51"/>
      <c r="N45" s="51"/>
      <c r="O45" s="8"/>
      <c r="P45" s="8"/>
      <c r="Q45" s="8"/>
      <c r="R45" s="8"/>
      <c r="S45" s="8"/>
      <c r="T45" s="8"/>
      <c r="U45" s="8"/>
      <c r="V45" s="3"/>
      <c r="Z45" s="3"/>
      <c r="AC45" s="3"/>
      <c r="AD45" s="3"/>
      <c r="AE45" s="3"/>
      <c r="AF45" s="3"/>
      <c r="AM45" s="7"/>
    </row>
    <row r="46" spans="1:44" x14ac:dyDescent="0.25">
      <c r="A46" s="51"/>
      <c r="B46" s="51"/>
      <c r="C46" s="51"/>
      <c r="D46" s="51"/>
      <c r="E46" s="51"/>
      <c r="F46" s="51"/>
      <c r="G46" s="51"/>
      <c r="H46" s="51"/>
      <c r="I46" s="51"/>
      <c r="J46" s="51"/>
      <c r="K46" s="51"/>
      <c r="L46" s="51"/>
      <c r="M46" s="51"/>
      <c r="N46" s="51"/>
      <c r="O46" s="8"/>
      <c r="P46" s="8"/>
      <c r="Q46" s="8"/>
      <c r="R46" s="8"/>
      <c r="S46" s="8"/>
      <c r="T46" s="8"/>
      <c r="U46" s="8"/>
      <c r="V46" s="3"/>
      <c r="Z46" s="3"/>
      <c r="AC46" s="3"/>
      <c r="AD46" s="3"/>
      <c r="AE46" s="3"/>
      <c r="AF46" s="3"/>
      <c r="AM46" s="7"/>
    </row>
    <row r="47" spans="1:44" x14ac:dyDescent="0.25">
      <c r="A47" s="51"/>
      <c r="B47" s="51"/>
      <c r="C47" s="51"/>
      <c r="D47" s="51"/>
      <c r="E47" s="51"/>
      <c r="F47" s="51"/>
      <c r="G47" s="51"/>
      <c r="H47" s="51"/>
      <c r="I47" s="51"/>
      <c r="J47" s="51"/>
      <c r="K47" s="51"/>
      <c r="L47" s="51"/>
      <c r="M47" s="51"/>
      <c r="N47" s="51"/>
      <c r="O47" s="8"/>
      <c r="P47" s="8"/>
      <c r="Q47" s="8"/>
      <c r="R47" s="8"/>
      <c r="S47" s="8"/>
      <c r="T47" s="8"/>
      <c r="U47" s="8"/>
      <c r="V47" s="3"/>
      <c r="Z47" s="3"/>
      <c r="AC47" s="3"/>
      <c r="AD47" s="3"/>
      <c r="AE47" s="3"/>
      <c r="AF47" s="3"/>
      <c r="AM47" s="7"/>
    </row>
    <row r="48" spans="1:44" x14ac:dyDescent="0.25">
      <c r="A48" s="51"/>
      <c r="B48" s="51"/>
      <c r="C48" s="51"/>
      <c r="D48" s="51"/>
      <c r="E48" s="51"/>
      <c r="F48" s="51"/>
      <c r="G48" s="51"/>
      <c r="H48" s="51"/>
      <c r="I48" s="51"/>
      <c r="J48" s="51"/>
      <c r="K48" s="51"/>
      <c r="L48" s="51"/>
      <c r="M48" s="51"/>
      <c r="N48" s="51"/>
      <c r="O48" s="8"/>
      <c r="P48" s="8"/>
      <c r="Q48" s="8"/>
      <c r="R48" s="8"/>
      <c r="S48" s="8"/>
      <c r="T48" s="8"/>
      <c r="U48" s="8"/>
      <c r="V48" s="3"/>
      <c r="Z48" s="3"/>
      <c r="AC48" s="3"/>
      <c r="AD48" s="3"/>
      <c r="AE48" s="3"/>
      <c r="AF48" s="3"/>
      <c r="AM48" s="7"/>
    </row>
    <row r="49" spans="1:39" x14ac:dyDescent="0.25">
      <c r="A49" s="51"/>
      <c r="B49" s="51"/>
      <c r="C49" s="51"/>
      <c r="D49" s="51"/>
      <c r="E49" s="51"/>
      <c r="F49" s="51"/>
      <c r="G49" s="51"/>
      <c r="H49" s="51"/>
      <c r="I49" s="51"/>
      <c r="J49" s="51"/>
      <c r="K49" s="51"/>
      <c r="L49" s="51"/>
      <c r="M49" s="51"/>
      <c r="N49" s="51"/>
      <c r="O49" s="8"/>
      <c r="P49" s="8"/>
      <c r="Q49" s="8"/>
      <c r="R49" s="8"/>
      <c r="S49" s="8"/>
      <c r="T49" s="8"/>
      <c r="U49" s="8"/>
      <c r="V49" s="3"/>
      <c r="Z49" s="3"/>
      <c r="AC49" s="3"/>
      <c r="AD49" s="3"/>
      <c r="AE49" s="3"/>
      <c r="AF49" s="3"/>
      <c r="AM49" s="7"/>
    </row>
    <row r="50" spans="1:39" x14ac:dyDescent="0.25">
      <c r="A50" s="51"/>
      <c r="B50" s="51"/>
      <c r="C50" s="51"/>
      <c r="D50" s="51"/>
      <c r="E50" s="51"/>
      <c r="F50" s="51"/>
      <c r="G50" s="51"/>
      <c r="H50" s="51"/>
      <c r="I50" s="51"/>
      <c r="J50" s="51"/>
      <c r="K50" s="51"/>
      <c r="L50" s="51"/>
      <c r="M50" s="51"/>
      <c r="N50" s="51"/>
      <c r="O50" s="8"/>
      <c r="P50" s="8"/>
      <c r="Q50" s="8"/>
      <c r="R50" s="8"/>
      <c r="S50" s="8"/>
      <c r="T50" s="8"/>
      <c r="U50" s="8"/>
      <c r="V50" s="3"/>
      <c r="Z50" s="3"/>
      <c r="AC50" s="3"/>
      <c r="AD50" s="3"/>
      <c r="AE50" s="3"/>
      <c r="AF50" s="3"/>
      <c r="AM50" s="7"/>
    </row>
    <row r="51" spans="1:39" x14ac:dyDescent="0.25">
      <c r="A51" s="51"/>
      <c r="B51" s="51"/>
      <c r="C51" s="51"/>
      <c r="D51" s="51"/>
      <c r="E51" s="51"/>
      <c r="F51" s="51"/>
      <c r="G51" s="51"/>
      <c r="H51" s="51"/>
      <c r="I51" s="51"/>
      <c r="J51" s="51"/>
      <c r="K51" s="51"/>
      <c r="L51" s="51"/>
      <c r="M51" s="51"/>
      <c r="N51" s="51"/>
      <c r="O51" s="8"/>
      <c r="P51" s="8"/>
      <c r="Q51" s="8"/>
      <c r="R51" s="8"/>
      <c r="S51" s="8"/>
      <c r="T51" s="8"/>
      <c r="U51" s="8"/>
      <c r="V51" s="3"/>
      <c r="Z51" s="3"/>
      <c r="AC51" s="3"/>
      <c r="AD51" s="3"/>
      <c r="AE51" s="3"/>
      <c r="AF51" s="3"/>
      <c r="AM51" s="7"/>
    </row>
    <row r="52" spans="1:39" x14ac:dyDescent="0.25">
      <c r="A52" s="51"/>
      <c r="B52" s="51"/>
      <c r="C52" s="51"/>
      <c r="D52" s="51"/>
      <c r="E52" s="51"/>
      <c r="F52" s="51"/>
      <c r="G52" s="51"/>
      <c r="H52" s="51"/>
      <c r="I52" s="51"/>
      <c r="J52" s="51"/>
      <c r="K52" s="51"/>
      <c r="L52" s="51"/>
      <c r="M52" s="51"/>
      <c r="N52" s="51"/>
      <c r="O52" s="8"/>
      <c r="P52" s="8"/>
      <c r="Q52" s="8"/>
      <c r="R52" s="8"/>
      <c r="S52" s="8"/>
      <c r="T52" s="8"/>
      <c r="U52" s="8"/>
      <c r="V52" s="3"/>
      <c r="Z52" s="3"/>
      <c r="AC52" s="3"/>
      <c r="AD52" s="3"/>
      <c r="AE52" s="3"/>
      <c r="AF52" s="3"/>
      <c r="AM52" s="7"/>
    </row>
    <row r="53" spans="1:39" x14ac:dyDescent="0.25">
      <c r="A53" s="51"/>
      <c r="B53" s="51"/>
      <c r="C53" s="51"/>
      <c r="D53" s="51"/>
      <c r="E53" s="51"/>
      <c r="F53" s="51"/>
      <c r="G53" s="51"/>
      <c r="H53" s="51"/>
      <c r="I53" s="51"/>
      <c r="J53" s="51"/>
      <c r="K53" s="51"/>
      <c r="L53" s="51"/>
      <c r="M53" s="51"/>
      <c r="N53" s="51"/>
      <c r="O53" s="8"/>
      <c r="P53" s="8"/>
      <c r="Q53" s="8"/>
      <c r="R53" s="8"/>
      <c r="S53" s="8"/>
      <c r="T53" s="8"/>
      <c r="U53" s="8"/>
      <c r="V53" s="3"/>
      <c r="Z53" s="3"/>
      <c r="AC53" s="3"/>
      <c r="AD53" s="3"/>
      <c r="AE53" s="3"/>
      <c r="AF53" s="3"/>
      <c r="AM53" s="7"/>
    </row>
    <row r="54" spans="1:39" x14ac:dyDescent="0.25">
      <c r="A54" s="51"/>
      <c r="B54" s="51"/>
      <c r="C54" s="51"/>
      <c r="D54" s="51"/>
      <c r="E54" s="51"/>
      <c r="F54" s="51"/>
      <c r="G54" s="51"/>
      <c r="H54" s="51"/>
      <c r="I54" s="51"/>
      <c r="J54" s="51"/>
      <c r="K54" s="51"/>
      <c r="L54" s="51"/>
      <c r="M54" s="51"/>
      <c r="N54" s="51"/>
      <c r="O54" s="8"/>
      <c r="P54" s="8"/>
      <c r="Q54" s="8"/>
      <c r="R54" s="8"/>
      <c r="S54" s="8"/>
      <c r="T54" s="8"/>
      <c r="U54" s="8"/>
      <c r="V54" s="3"/>
      <c r="Z54" s="3"/>
      <c r="AC54" s="3"/>
      <c r="AD54" s="3"/>
      <c r="AE54" s="3"/>
      <c r="AF54" s="3"/>
      <c r="AM54" s="7"/>
    </row>
    <row r="55" spans="1:39" x14ac:dyDescent="0.25">
      <c r="A55" s="51"/>
      <c r="B55" s="51"/>
      <c r="C55" s="51"/>
      <c r="D55" s="51"/>
      <c r="E55" s="51"/>
      <c r="F55" s="51"/>
      <c r="G55" s="51"/>
      <c r="H55" s="51"/>
      <c r="I55" s="51"/>
      <c r="J55" s="51"/>
      <c r="K55" s="51"/>
      <c r="L55" s="51"/>
      <c r="M55" s="51"/>
      <c r="N55" s="51"/>
      <c r="O55" s="8"/>
      <c r="P55" s="8"/>
      <c r="Q55" s="8"/>
      <c r="R55" s="8"/>
      <c r="S55" s="8"/>
      <c r="T55" s="8"/>
      <c r="U55" s="8"/>
      <c r="V55" s="3"/>
      <c r="Z55" s="3"/>
      <c r="AC55" s="3"/>
      <c r="AD55" s="3"/>
      <c r="AE55" s="3"/>
      <c r="AF55" s="3"/>
      <c r="AM55" s="7"/>
    </row>
    <row r="56" spans="1:39" x14ac:dyDescent="0.25">
      <c r="A56" s="51"/>
      <c r="B56" s="51"/>
      <c r="C56" s="51"/>
      <c r="D56" s="51"/>
      <c r="E56" s="51"/>
      <c r="F56" s="51"/>
      <c r="G56" s="51"/>
      <c r="H56" s="51"/>
      <c r="I56" s="51"/>
      <c r="J56" s="51"/>
      <c r="K56" s="51"/>
      <c r="L56" s="51"/>
      <c r="M56" s="51"/>
      <c r="N56" s="51"/>
      <c r="O56" s="8"/>
      <c r="P56" s="8"/>
      <c r="Q56" s="8"/>
      <c r="R56" s="8"/>
      <c r="S56" s="8"/>
      <c r="T56" s="8"/>
      <c r="U56" s="8"/>
      <c r="V56" s="3"/>
      <c r="Z56" s="3"/>
      <c r="AC56" s="3"/>
      <c r="AD56" s="3"/>
      <c r="AE56" s="3"/>
      <c r="AF56" s="3"/>
      <c r="AM56" s="7"/>
    </row>
    <row r="57" spans="1:39" x14ac:dyDescent="0.25">
      <c r="A57" s="51"/>
      <c r="B57" s="51"/>
      <c r="C57" s="51"/>
      <c r="D57" s="51"/>
      <c r="E57" s="51"/>
      <c r="F57" s="51"/>
      <c r="G57" s="51"/>
      <c r="H57" s="51"/>
      <c r="I57" s="51"/>
      <c r="J57" s="51"/>
      <c r="K57" s="51"/>
      <c r="L57" s="51"/>
      <c r="M57" s="51"/>
      <c r="N57" s="51"/>
      <c r="O57" s="8"/>
      <c r="P57" s="8"/>
      <c r="Q57" s="8"/>
      <c r="R57" s="8"/>
      <c r="S57" s="8"/>
      <c r="T57" s="8"/>
      <c r="U57" s="8"/>
      <c r="V57" s="3"/>
      <c r="Z57" s="3"/>
      <c r="AC57" s="3"/>
      <c r="AD57" s="3"/>
      <c r="AE57" s="3"/>
      <c r="AF57" s="3"/>
      <c r="AM57" s="7"/>
    </row>
    <row r="58" spans="1:39" x14ac:dyDescent="0.25">
      <c r="A58" s="51"/>
      <c r="B58" s="51"/>
      <c r="C58" s="51"/>
      <c r="D58" s="51"/>
      <c r="E58" s="51"/>
      <c r="F58" s="51"/>
      <c r="G58" s="51"/>
      <c r="H58" s="51"/>
      <c r="I58" s="51"/>
      <c r="J58" s="51"/>
      <c r="K58" s="51"/>
      <c r="L58" s="51"/>
      <c r="M58" s="51"/>
      <c r="N58" s="51"/>
      <c r="O58" s="8"/>
      <c r="P58" s="8"/>
      <c r="Q58" s="8"/>
      <c r="R58" s="8"/>
      <c r="S58" s="8"/>
      <c r="T58" s="8"/>
      <c r="U58" s="8"/>
      <c r="V58" s="3"/>
      <c r="Z58" s="3"/>
      <c r="AC58" s="3"/>
      <c r="AD58" s="3"/>
      <c r="AE58" s="3"/>
      <c r="AF58" s="3"/>
      <c r="AM58" s="7"/>
    </row>
    <row r="59" spans="1:39" x14ac:dyDescent="0.25">
      <c r="A59" s="51"/>
      <c r="B59" s="51"/>
      <c r="C59" s="51"/>
      <c r="D59" s="51"/>
      <c r="E59" s="51"/>
      <c r="F59" s="51"/>
      <c r="G59" s="51"/>
      <c r="H59" s="51"/>
      <c r="I59" s="51"/>
      <c r="J59" s="51"/>
      <c r="K59" s="51"/>
      <c r="L59" s="51"/>
      <c r="M59" s="51"/>
      <c r="N59" s="51"/>
      <c r="O59" s="8"/>
      <c r="P59" s="8"/>
      <c r="Q59" s="8"/>
      <c r="R59" s="8"/>
      <c r="S59" s="8"/>
      <c r="T59" s="8"/>
      <c r="U59" s="8"/>
      <c r="V59" s="3"/>
      <c r="Z59" s="3"/>
      <c r="AC59" s="3"/>
      <c r="AD59" s="3"/>
      <c r="AE59" s="3"/>
      <c r="AF59" s="3"/>
      <c r="AM59" s="7"/>
    </row>
    <row r="60" spans="1:39" x14ac:dyDescent="0.25">
      <c r="A60" s="51"/>
      <c r="B60" s="51"/>
      <c r="C60" s="51"/>
      <c r="D60" s="51"/>
      <c r="E60" s="51"/>
      <c r="F60" s="51"/>
      <c r="G60" s="51"/>
      <c r="H60" s="51"/>
      <c r="I60" s="51"/>
      <c r="J60" s="51"/>
      <c r="K60" s="51"/>
      <c r="L60" s="51"/>
      <c r="M60" s="51"/>
      <c r="N60" s="51"/>
      <c r="O60" s="8"/>
      <c r="P60" s="8"/>
      <c r="Q60" s="8"/>
      <c r="R60" s="8"/>
      <c r="S60" s="8"/>
      <c r="T60" s="8"/>
      <c r="U60" s="8"/>
      <c r="V60" s="3"/>
      <c r="Z60" s="3"/>
      <c r="AC60" s="3"/>
      <c r="AD60" s="3"/>
      <c r="AE60" s="3"/>
      <c r="AF60" s="3"/>
      <c r="AM60" s="7"/>
    </row>
    <row r="61" spans="1:39" x14ac:dyDescent="0.25">
      <c r="A61" s="51"/>
      <c r="B61" s="51"/>
      <c r="C61" s="51"/>
      <c r="D61" s="51"/>
      <c r="E61" s="51"/>
      <c r="F61" s="51"/>
      <c r="G61" s="51"/>
      <c r="H61" s="51"/>
      <c r="I61" s="51"/>
      <c r="J61" s="51"/>
      <c r="K61" s="51"/>
      <c r="L61" s="51"/>
      <c r="M61" s="51"/>
      <c r="N61" s="51"/>
      <c r="O61" s="8"/>
      <c r="P61" s="8"/>
      <c r="Q61" s="8"/>
      <c r="R61" s="8"/>
      <c r="S61" s="8"/>
      <c r="T61" s="8"/>
      <c r="U61" s="8"/>
      <c r="V61" s="3"/>
      <c r="Z61" s="3"/>
      <c r="AC61" s="3"/>
      <c r="AD61" s="3"/>
      <c r="AE61" s="3"/>
      <c r="AF61" s="3"/>
      <c r="AM61" s="7"/>
    </row>
    <row r="62" spans="1:39" x14ac:dyDescent="0.25">
      <c r="A62" s="51"/>
      <c r="B62" s="51"/>
      <c r="C62" s="51"/>
      <c r="D62" s="51"/>
      <c r="E62" s="51"/>
      <c r="F62" s="51"/>
      <c r="G62" s="51"/>
      <c r="H62" s="51"/>
      <c r="I62" s="51"/>
      <c r="J62" s="51"/>
      <c r="K62" s="51"/>
      <c r="L62" s="51"/>
      <c r="M62" s="51"/>
      <c r="N62" s="51"/>
      <c r="O62" s="8"/>
      <c r="P62" s="8"/>
      <c r="Q62" s="8"/>
      <c r="R62" s="8"/>
      <c r="S62" s="8"/>
      <c r="T62" s="8"/>
      <c r="U62" s="8"/>
      <c r="V62" s="3"/>
      <c r="Z62" s="3"/>
      <c r="AC62" s="3"/>
      <c r="AD62" s="3"/>
      <c r="AE62" s="3"/>
      <c r="AF62" s="3"/>
      <c r="AM62" s="7"/>
    </row>
    <row r="63" spans="1:39" x14ac:dyDescent="0.25">
      <c r="A63" s="51"/>
      <c r="B63" s="51"/>
      <c r="C63" s="51"/>
      <c r="D63" s="51"/>
      <c r="E63" s="51"/>
      <c r="F63" s="51"/>
      <c r="G63" s="51"/>
      <c r="H63" s="51"/>
      <c r="I63" s="51"/>
      <c r="J63" s="51"/>
      <c r="K63" s="51"/>
      <c r="L63" s="51"/>
      <c r="M63" s="51"/>
      <c r="N63" s="51"/>
      <c r="P63" s="11"/>
      <c r="Q63" s="7"/>
      <c r="R63" s="7"/>
      <c r="S63" s="7"/>
      <c r="T63" s="7"/>
      <c r="U63" s="8"/>
      <c r="V63" s="3"/>
      <c r="Z63" s="3"/>
      <c r="AC63" s="3"/>
      <c r="AD63" s="3"/>
      <c r="AE63" s="3"/>
      <c r="AF63" s="3"/>
    </row>
    <row r="64" spans="1:39" x14ac:dyDescent="0.25">
      <c r="A64" s="160"/>
      <c r="B64" s="160"/>
      <c r="C64" s="160"/>
      <c r="D64" s="160"/>
      <c r="E64" s="160"/>
      <c r="F64" s="160"/>
      <c r="G64" s="160"/>
      <c r="H64" s="160"/>
      <c r="I64" s="160"/>
      <c r="J64" s="160"/>
      <c r="K64" s="160"/>
      <c r="L64" s="160"/>
      <c r="M64" s="160"/>
      <c r="N64" s="51"/>
      <c r="P64" s="7"/>
      <c r="Q64" s="8"/>
      <c r="R64" s="8"/>
      <c r="V64" s="3"/>
      <c r="Z64" s="3"/>
      <c r="AC64" s="3"/>
      <c r="AD64" s="3"/>
      <c r="AE64" s="3"/>
      <c r="AF64" s="3"/>
    </row>
    <row r="65" spans="1:33" x14ac:dyDescent="0.25">
      <c r="A65" s="52"/>
      <c r="B65" s="52"/>
      <c r="C65" s="52"/>
      <c r="D65" s="159"/>
      <c r="E65" s="159"/>
      <c r="F65" s="159"/>
      <c r="G65" s="52"/>
      <c r="H65" s="52"/>
      <c r="I65" s="159"/>
      <c r="J65" s="159"/>
      <c r="K65" s="52"/>
      <c r="L65" s="52"/>
      <c r="M65" s="52"/>
      <c r="N65" s="52"/>
      <c r="O65" s="7"/>
      <c r="P65" s="2"/>
      <c r="R65" s="11"/>
      <c r="S65" s="11"/>
      <c r="T65" s="11"/>
      <c r="U65" s="11"/>
      <c r="V65" s="3"/>
      <c r="Z65" s="3"/>
      <c r="AC65" s="3"/>
      <c r="AD65" s="3"/>
      <c r="AE65" s="3"/>
      <c r="AF65" s="3"/>
    </row>
    <row r="66" spans="1:33" x14ac:dyDescent="0.25">
      <c r="A66" s="12"/>
      <c r="B66" s="12"/>
      <c r="C66" s="13"/>
      <c r="D66" s="13"/>
      <c r="E66" s="13"/>
      <c r="F66" s="13"/>
      <c r="G66" s="13"/>
      <c r="H66" s="13"/>
      <c r="I66" s="13"/>
      <c r="J66" s="13"/>
      <c r="K66" s="14"/>
      <c r="L66" s="15"/>
      <c r="M66" s="13"/>
      <c r="N66" s="13"/>
      <c r="Q66" s="2"/>
      <c r="R66" s="3"/>
      <c r="V66" s="3"/>
      <c r="Z66" s="3"/>
      <c r="AC66" s="3"/>
      <c r="AD66" s="3"/>
      <c r="AE66" s="3"/>
      <c r="AF66" s="3"/>
    </row>
    <row r="67" spans="1:33" x14ac:dyDescent="0.25">
      <c r="A67" s="12"/>
      <c r="B67" s="12"/>
      <c r="C67" s="16"/>
      <c r="D67" s="17"/>
      <c r="E67" s="17"/>
      <c r="F67" s="17"/>
      <c r="G67" s="17"/>
      <c r="H67" s="17"/>
      <c r="I67" s="17"/>
      <c r="J67" s="17"/>
      <c r="K67" s="17"/>
      <c r="L67" s="18"/>
      <c r="M67" s="19"/>
      <c r="N67" s="19"/>
      <c r="V67" s="3"/>
      <c r="Z67" s="3"/>
      <c r="AC67" s="3"/>
      <c r="AD67" s="3"/>
      <c r="AE67" s="3"/>
      <c r="AF67" s="3"/>
    </row>
    <row r="68" spans="1:33" x14ac:dyDescent="0.25">
      <c r="A68" s="12"/>
      <c r="B68" s="12"/>
      <c r="C68" s="16"/>
      <c r="D68" s="17"/>
      <c r="E68" s="17"/>
      <c r="F68" s="17"/>
      <c r="G68" s="17"/>
      <c r="H68" s="17"/>
      <c r="I68" s="17"/>
      <c r="J68" s="17"/>
      <c r="K68" s="17"/>
      <c r="L68" s="18"/>
      <c r="M68" s="19"/>
      <c r="N68" s="19"/>
      <c r="V68" s="3"/>
      <c r="Z68" s="3"/>
      <c r="AC68" s="3"/>
      <c r="AD68" s="3"/>
      <c r="AE68" s="3"/>
      <c r="AF68" s="3"/>
    </row>
    <row r="69" spans="1:33" x14ac:dyDescent="0.25">
      <c r="A69" s="12"/>
      <c r="B69" s="12"/>
      <c r="C69" s="16"/>
      <c r="D69" s="17"/>
      <c r="E69" s="17"/>
      <c r="F69" s="17"/>
      <c r="G69" s="17"/>
      <c r="H69" s="17"/>
      <c r="I69" s="17"/>
      <c r="J69" s="17"/>
      <c r="K69" s="17"/>
      <c r="L69" s="18"/>
      <c r="M69" s="19"/>
      <c r="N69" s="19"/>
      <c r="V69" s="3"/>
      <c r="Z69" s="3"/>
      <c r="AC69" s="3"/>
      <c r="AD69" s="3"/>
      <c r="AE69" s="3"/>
      <c r="AF69" s="3"/>
    </row>
    <row r="70" spans="1:33" x14ac:dyDescent="0.25">
      <c r="A70" s="12"/>
      <c r="B70" s="12"/>
      <c r="C70" s="16"/>
      <c r="D70" s="17"/>
      <c r="E70" s="17"/>
      <c r="F70" s="17"/>
      <c r="G70" s="17"/>
      <c r="H70" s="17"/>
      <c r="I70" s="17"/>
      <c r="J70" s="17"/>
      <c r="K70" s="17"/>
      <c r="L70" s="18"/>
      <c r="M70" s="19"/>
      <c r="N70" s="19"/>
      <c r="V70" s="3"/>
      <c r="Z70" s="3"/>
      <c r="AC70" s="3"/>
      <c r="AD70" s="3"/>
      <c r="AE70" s="3"/>
      <c r="AF70" s="3"/>
    </row>
    <row r="71" spans="1:33" x14ac:dyDescent="0.25">
      <c r="A71" s="12"/>
      <c r="B71" s="12"/>
      <c r="C71" s="16"/>
      <c r="D71" s="17"/>
      <c r="E71" s="17"/>
      <c r="F71" s="17"/>
      <c r="G71" s="17"/>
      <c r="H71" s="17"/>
      <c r="I71" s="17"/>
      <c r="J71" s="17"/>
      <c r="K71" s="17"/>
      <c r="L71" s="18"/>
      <c r="M71" s="19"/>
      <c r="N71" s="19"/>
      <c r="V71" s="3"/>
      <c r="Z71" s="3"/>
      <c r="AC71" s="3"/>
      <c r="AD71" s="3"/>
      <c r="AE71" s="3"/>
      <c r="AF71" s="3"/>
    </row>
    <row r="72" spans="1:33" x14ac:dyDescent="0.25">
      <c r="A72" s="12"/>
      <c r="B72" s="12"/>
      <c r="C72" s="16"/>
      <c r="D72" s="17"/>
      <c r="E72" s="17"/>
      <c r="F72" s="17"/>
      <c r="G72" s="17"/>
      <c r="H72" s="17"/>
      <c r="I72" s="17"/>
      <c r="J72" s="17"/>
      <c r="K72" s="17"/>
      <c r="L72" s="18"/>
      <c r="M72" s="19"/>
      <c r="N72" s="19"/>
      <c r="V72" s="3"/>
      <c r="Z72" s="3"/>
      <c r="AC72" s="3"/>
      <c r="AD72" s="3"/>
      <c r="AE72" s="3"/>
      <c r="AF72" s="3"/>
      <c r="AG72" s="3"/>
    </row>
    <row r="73" spans="1:33" x14ac:dyDescent="0.25">
      <c r="A73" s="12"/>
      <c r="B73" s="12"/>
      <c r="C73" s="16"/>
      <c r="D73" s="17"/>
      <c r="E73" s="17"/>
      <c r="F73" s="17"/>
      <c r="G73" s="17"/>
      <c r="H73" s="17"/>
      <c r="I73" s="17"/>
      <c r="J73" s="17"/>
      <c r="K73" s="17"/>
      <c r="L73" s="18"/>
      <c r="M73" s="19"/>
      <c r="N73" s="19"/>
      <c r="V73" s="3"/>
      <c r="Z73" s="3"/>
      <c r="AC73" s="3"/>
      <c r="AD73" s="3"/>
      <c r="AE73" s="3"/>
      <c r="AF73" s="3"/>
    </row>
    <row r="74" spans="1:33" x14ac:dyDescent="0.25">
      <c r="A74" s="12"/>
      <c r="B74" s="12"/>
      <c r="C74" s="16"/>
      <c r="D74" s="17"/>
      <c r="E74" s="17"/>
      <c r="F74" s="17"/>
      <c r="G74" s="17"/>
      <c r="H74" s="17"/>
      <c r="I74" s="17"/>
      <c r="J74" s="17"/>
      <c r="K74" s="17"/>
      <c r="L74" s="18"/>
      <c r="M74" s="19"/>
      <c r="N74" s="19"/>
    </row>
    <row r="75" spans="1:33" x14ac:dyDescent="0.25">
      <c r="A75" s="12"/>
      <c r="B75" s="12"/>
      <c r="C75" s="16"/>
      <c r="D75" s="17"/>
      <c r="E75" s="17"/>
      <c r="F75" s="17"/>
      <c r="G75" s="17"/>
      <c r="H75" s="17"/>
      <c r="I75" s="17"/>
      <c r="J75" s="17"/>
      <c r="K75" s="17"/>
      <c r="L75" s="18"/>
      <c r="M75" s="19"/>
      <c r="N75" s="19"/>
    </row>
    <row r="76" spans="1:33" x14ac:dyDescent="0.25">
      <c r="A76" s="12"/>
      <c r="B76" s="12"/>
      <c r="C76" s="16"/>
      <c r="D76" s="17"/>
      <c r="E76" s="17"/>
      <c r="F76" s="17"/>
      <c r="G76" s="17"/>
      <c r="H76" s="17"/>
      <c r="I76" s="17"/>
      <c r="J76" s="17"/>
      <c r="K76" s="17"/>
      <c r="L76" s="18"/>
      <c r="M76" s="19"/>
      <c r="N76" s="19"/>
    </row>
    <row r="77" spans="1:33" x14ac:dyDescent="0.25">
      <c r="A77" s="12"/>
      <c r="B77" s="12"/>
      <c r="C77" s="16"/>
      <c r="D77" s="17"/>
      <c r="E77" s="17"/>
      <c r="F77" s="17"/>
      <c r="G77" s="17"/>
      <c r="H77" s="17"/>
      <c r="I77" s="17"/>
      <c r="J77" s="17"/>
      <c r="K77" s="17"/>
      <c r="L77" s="18"/>
      <c r="M77" s="19"/>
      <c r="N77" s="19"/>
    </row>
    <row r="78" spans="1:33" x14ac:dyDescent="0.25">
      <c r="A78" s="12"/>
      <c r="B78" s="12"/>
      <c r="C78" s="16"/>
      <c r="D78" s="17"/>
      <c r="E78" s="17"/>
      <c r="F78" s="17"/>
      <c r="G78" s="17"/>
      <c r="H78" s="17"/>
      <c r="I78" s="17"/>
      <c r="J78" s="17"/>
      <c r="K78" s="17"/>
      <c r="L78" s="18"/>
      <c r="M78" s="19"/>
      <c r="N78" s="19"/>
    </row>
    <row r="79" spans="1:33" x14ac:dyDescent="0.25">
      <c r="A79" s="12"/>
      <c r="B79" s="12"/>
      <c r="C79" s="16"/>
      <c r="D79" s="17"/>
      <c r="E79" s="17"/>
      <c r="F79" s="17"/>
      <c r="G79" s="17"/>
      <c r="H79" s="17"/>
      <c r="I79" s="17"/>
      <c r="J79" s="17"/>
      <c r="K79" s="17"/>
      <c r="L79" s="18"/>
      <c r="M79" s="19"/>
      <c r="N79" s="19"/>
    </row>
    <row r="80" spans="1:33" x14ac:dyDescent="0.25">
      <c r="A80" s="12"/>
      <c r="B80" s="12"/>
      <c r="C80" s="16"/>
      <c r="D80" s="17"/>
      <c r="E80" s="17"/>
      <c r="F80" s="17"/>
      <c r="G80" s="17"/>
      <c r="H80" s="17"/>
      <c r="I80" s="17"/>
      <c r="J80" s="17"/>
      <c r="K80" s="17"/>
      <c r="L80" s="18"/>
      <c r="M80" s="19"/>
      <c r="N80" s="19"/>
    </row>
    <row r="81" spans="1:14" x14ac:dyDescent="0.25">
      <c r="A81" s="12"/>
      <c r="B81" s="12"/>
      <c r="C81" s="16"/>
      <c r="D81" s="17"/>
      <c r="E81" s="17"/>
      <c r="F81" s="17"/>
      <c r="G81" s="17"/>
      <c r="H81" s="17"/>
      <c r="I81" s="17"/>
      <c r="J81" s="17"/>
      <c r="K81" s="17"/>
      <c r="L81" s="18"/>
      <c r="M81" s="19"/>
      <c r="N81" s="19"/>
    </row>
    <row r="82" spans="1:14" x14ac:dyDescent="0.25">
      <c r="A82" s="12"/>
      <c r="B82" s="12"/>
      <c r="C82" s="16"/>
      <c r="D82" s="17"/>
      <c r="E82" s="17"/>
      <c r="F82" s="17"/>
      <c r="G82" s="17"/>
      <c r="H82" s="17"/>
      <c r="I82" s="17"/>
      <c r="J82" s="17"/>
      <c r="K82" s="17"/>
      <c r="L82" s="18"/>
      <c r="M82" s="19"/>
      <c r="N82" s="19"/>
    </row>
    <row r="83" spans="1:14" x14ac:dyDescent="0.25">
      <c r="A83" s="12"/>
      <c r="B83" s="12"/>
      <c r="C83" s="16"/>
      <c r="D83" s="17"/>
      <c r="E83" s="17"/>
      <c r="F83" s="17"/>
      <c r="G83" s="17"/>
      <c r="H83" s="17"/>
      <c r="I83" s="17"/>
      <c r="J83" s="17"/>
      <c r="K83" s="17"/>
      <c r="L83" s="18"/>
      <c r="M83" s="19"/>
      <c r="N83" s="19"/>
    </row>
    <row r="84" spans="1:14" x14ac:dyDescent="0.25">
      <c r="A84" s="12"/>
      <c r="B84" s="12"/>
      <c r="C84" s="16"/>
      <c r="D84" s="17"/>
      <c r="E84" s="17"/>
      <c r="F84" s="17"/>
      <c r="G84" s="17"/>
      <c r="H84" s="17"/>
      <c r="I84" s="17"/>
      <c r="J84" s="17"/>
      <c r="K84" s="17"/>
      <c r="L84" s="18"/>
      <c r="M84" s="19"/>
      <c r="N84" s="19"/>
    </row>
    <row r="85" spans="1:14" x14ac:dyDescent="0.25">
      <c r="A85" s="12"/>
      <c r="B85" s="12"/>
      <c r="C85" s="16"/>
      <c r="D85" s="17"/>
      <c r="E85" s="17"/>
      <c r="F85" s="17"/>
      <c r="G85" s="17"/>
      <c r="H85" s="17"/>
      <c r="I85" s="17"/>
      <c r="J85" s="17"/>
      <c r="K85" s="17"/>
      <c r="L85" s="18"/>
      <c r="M85" s="19"/>
      <c r="N85" s="19"/>
    </row>
    <row r="86" spans="1:14" x14ac:dyDescent="0.25">
      <c r="A86" s="12"/>
      <c r="B86" s="12"/>
      <c r="C86" s="16"/>
      <c r="D86" s="17"/>
      <c r="E86" s="17"/>
      <c r="F86" s="17"/>
      <c r="G86" s="17"/>
      <c r="H86" s="17"/>
      <c r="I86" s="17"/>
      <c r="J86" s="17"/>
      <c r="K86" s="17"/>
      <c r="L86" s="18"/>
      <c r="M86" s="19"/>
      <c r="N86" s="19"/>
    </row>
    <row r="87" spans="1:14" x14ac:dyDescent="0.25">
      <c r="A87" s="12"/>
      <c r="B87" s="12"/>
      <c r="C87" s="16"/>
      <c r="D87" s="17"/>
      <c r="E87" s="17"/>
      <c r="F87" s="17"/>
      <c r="G87" s="17"/>
      <c r="H87" s="17"/>
      <c r="I87" s="17"/>
      <c r="J87" s="17"/>
      <c r="K87" s="17"/>
      <c r="L87" s="18"/>
      <c r="M87" s="19"/>
      <c r="N87" s="19"/>
    </row>
    <row r="88" spans="1:14" x14ac:dyDescent="0.25">
      <c r="A88" s="12"/>
      <c r="B88" s="12"/>
      <c r="C88" s="16"/>
      <c r="D88" s="17"/>
      <c r="E88" s="17"/>
      <c r="F88" s="17"/>
      <c r="G88" s="17"/>
      <c r="H88" s="17"/>
      <c r="I88" s="17"/>
      <c r="J88" s="17"/>
      <c r="K88" s="17"/>
      <c r="L88" s="18"/>
      <c r="M88" s="19"/>
      <c r="N88" s="19"/>
    </row>
    <row r="89" spans="1:14" x14ac:dyDescent="0.25">
      <c r="A89" s="12"/>
      <c r="B89" s="12"/>
      <c r="C89" s="16"/>
      <c r="D89" s="17"/>
      <c r="E89" s="17"/>
      <c r="F89" s="17"/>
      <c r="G89" s="17"/>
      <c r="H89" s="17"/>
      <c r="I89" s="17"/>
      <c r="J89" s="17"/>
      <c r="K89" s="17"/>
      <c r="L89" s="18"/>
      <c r="M89" s="19"/>
      <c r="N89" s="19"/>
    </row>
    <row r="90" spans="1:14" x14ac:dyDescent="0.25">
      <c r="A90" s="12"/>
      <c r="B90" s="12"/>
      <c r="C90" s="16"/>
      <c r="D90" s="17"/>
      <c r="E90" s="17"/>
      <c r="F90" s="17"/>
      <c r="G90" s="17"/>
      <c r="H90" s="17"/>
      <c r="I90" s="17"/>
      <c r="J90" s="17"/>
      <c r="K90" s="17"/>
      <c r="L90" s="18"/>
      <c r="M90" s="19"/>
      <c r="N90" s="19"/>
    </row>
    <row r="91" spans="1:14" x14ac:dyDescent="0.25">
      <c r="A91" s="12"/>
      <c r="B91" s="12"/>
      <c r="C91" s="16"/>
      <c r="D91" s="17"/>
      <c r="E91" s="17"/>
      <c r="F91" s="17"/>
      <c r="G91" s="17"/>
      <c r="H91" s="17"/>
      <c r="I91" s="17"/>
      <c r="J91" s="17"/>
      <c r="K91" s="17"/>
      <c r="L91" s="18"/>
      <c r="M91" s="19"/>
      <c r="N91" s="19"/>
    </row>
    <row r="92" spans="1:14" x14ac:dyDescent="0.25">
      <c r="A92" s="12"/>
      <c r="B92" s="12"/>
      <c r="C92" s="16"/>
      <c r="D92" s="17"/>
      <c r="E92" s="17"/>
      <c r="F92" s="17"/>
      <c r="G92" s="17"/>
      <c r="H92" s="17"/>
      <c r="I92" s="17"/>
      <c r="J92" s="17"/>
      <c r="K92" s="17"/>
      <c r="L92" s="18"/>
      <c r="M92" s="19"/>
      <c r="N92" s="19"/>
    </row>
    <row r="93" spans="1:14" x14ac:dyDescent="0.25">
      <c r="A93" s="12"/>
      <c r="B93" s="12"/>
      <c r="C93" s="16"/>
      <c r="D93" s="17"/>
      <c r="E93" s="17"/>
      <c r="F93" s="17"/>
      <c r="G93" s="17"/>
      <c r="H93" s="17"/>
      <c r="I93" s="17"/>
      <c r="J93" s="17"/>
      <c r="K93" s="17"/>
      <c r="L93" s="18"/>
      <c r="M93" s="19"/>
      <c r="N93" s="19"/>
    </row>
    <row r="94" spans="1:14" x14ac:dyDescent="0.25">
      <c r="A94" s="12"/>
      <c r="B94" s="12"/>
      <c r="C94" s="16"/>
      <c r="D94" s="17"/>
      <c r="E94" s="17"/>
      <c r="F94" s="17"/>
      <c r="G94" s="17"/>
      <c r="H94" s="17"/>
      <c r="I94" s="17"/>
      <c r="J94" s="17"/>
      <c r="K94" s="17"/>
      <c r="L94" s="18"/>
      <c r="M94" s="19"/>
      <c r="N94" s="19"/>
    </row>
    <row r="95" spans="1:14" x14ac:dyDescent="0.25">
      <c r="A95" s="12"/>
      <c r="B95" s="12"/>
      <c r="C95" s="16"/>
      <c r="D95" s="17"/>
      <c r="E95" s="17"/>
      <c r="F95" s="17"/>
      <c r="G95" s="17"/>
      <c r="H95" s="17"/>
      <c r="I95" s="17"/>
      <c r="J95" s="17"/>
      <c r="K95" s="17"/>
      <c r="L95" s="18"/>
      <c r="M95" s="19"/>
      <c r="N95" s="19"/>
    </row>
    <row r="96" spans="1:14" x14ac:dyDescent="0.25">
      <c r="A96" s="12"/>
      <c r="B96" s="12"/>
      <c r="C96" s="16"/>
      <c r="D96" s="17"/>
      <c r="E96" s="17"/>
      <c r="F96" s="17"/>
      <c r="G96" s="17"/>
      <c r="H96" s="17"/>
      <c r="I96" s="17"/>
      <c r="J96" s="17"/>
      <c r="K96" s="17"/>
      <c r="L96" s="18"/>
      <c r="M96" s="19"/>
      <c r="N96" s="19"/>
    </row>
    <row r="97" spans="1:14" x14ac:dyDescent="0.25">
      <c r="A97" s="12"/>
      <c r="B97" s="12"/>
      <c r="C97" s="16"/>
      <c r="D97" s="17"/>
      <c r="E97" s="17"/>
      <c r="F97" s="17"/>
      <c r="G97" s="17"/>
      <c r="H97" s="17"/>
      <c r="I97" s="17"/>
      <c r="J97" s="17"/>
      <c r="K97" s="17"/>
      <c r="L97" s="18"/>
      <c r="M97" s="19"/>
      <c r="N97" s="19"/>
    </row>
    <row r="98" spans="1:14" x14ac:dyDescent="0.25">
      <c r="A98" s="12"/>
      <c r="B98" s="12"/>
      <c r="C98" s="16"/>
      <c r="D98" s="17"/>
      <c r="E98" s="17"/>
      <c r="F98" s="17"/>
      <c r="G98" s="17"/>
      <c r="H98" s="17"/>
      <c r="I98" s="17"/>
      <c r="J98" s="17"/>
      <c r="K98" s="17"/>
      <c r="L98" s="18"/>
      <c r="M98" s="19"/>
      <c r="N98" s="19"/>
    </row>
    <row r="99" spans="1:14" x14ac:dyDescent="0.25">
      <c r="A99" s="12"/>
      <c r="B99" s="12"/>
      <c r="C99" s="16"/>
      <c r="D99" s="17"/>
      <c r="E99" s="17"/>
      <c r="F99" s="17"/>
      <c r="G99" s="17"/>
      <c r="H99" s="17"/>
      <c r="I99" s="17"/>
      <c r="J99" s="17"/>
      <c r="K99" s="17"/>
      <c r="L99" s="18"/>
      <c r="M99" s="19"/>
      <c r="N99" s="19"/>
    </row>
    <row r="100" spans="1:14" x14ac:dyDescent="0.25">
      <c r="A100" s="12"/>
      <c r="B100" s="12"/>
      <c r="C100" s="16"/>
      <c r="D100" s="17"/>
      <c r="E100" s="17"/>
      <c r="F100" s="17"/>
      <c r="G100" s="17"/>
      <c r="H100" s="17"/>
      <c r="I100" s="17"/>
      <c r="J100" s="17"/>
      <c r="K100" s="17"/>
      <c r="L100" s="18"/>
      <c r="M100" s="19"/>
      <c r="N100" s="19"/>
    </row>
    <row r="101" spans="1:14" x14ac:dyDescent="0.25">
      <c r="A101" s="12"/>
      <c r="B101" s="12"/>
      <c r="C101" s="16"/>
      <c r="D101" s="17"/>
      <c r="E101" s="17"/>
      <c r="F101" s="17"/>
      <c r="G101" s="17"/>
      <c r="H101" s="17"/>
      <c r="I101" s="17"/>
      <c r="J101" s="17"/>
      <c r="K101" s="17"/>
      <c r="L101" s="18"/>
      <c r="M101" s="19"/>
      <c r="N101" s="19"/>
    </row>
    <row r="102" spans="1:14" x14ac:dyDescent="0.25">
      <c r="A102" s="12"/>
      <c r="B102" s="12"/>
      <c r="C102" s="16"/>
      <c r="D102" s="17"/>
      <c r="E102" s="17"/>
      <c r="F102" s="17"/>
      <c r="G102" s="17"/>
      <c r="H102" s="17"/>
      <c r="I102" s="17"/>
      <c r="J102" s="17"/>
      <c r="K102" s="17"/>
      <c r="L102" s="18"/>
      <c r="M102" s="19"/>
      <c r="N102" s="19"/>
    </row>
    <row r="103" spans="1:14" x14ac:dyDescent="0.25">
      <c r="A103" s="12"/>
      <c r="B103" s="12"/>
      <c r="C103" s="16"/>
      <c r="D103" s="17"/>
      <c r="E103" s="17"/>
      <c r="F103" s="17"/>
      <c r="G103" s="17"/>
      <c r="H103" s="17"/>
      <c r="I103" s="17"/>
      <c r="J103" s="17"/>
      <c r="K103" s="17"/>
      <c r="L103" s="18"/>
      <c r="M103" s="19"/>
      <c r="N103" s="19"/>
    </row>
    <row r="104" spans="1:14" x14ac:dyDescent="0.25">
      <c r="A104" s="12"/>
      <c r="B104" s="12"/>
      <c r="C104" s="16"/>
      <c r="D104" s="17"/>
      <c r="E104" s="17"/>
      <c r="F104" s="17"/>
      <c r="G104" s="17"/>
      <c r="H104" s="17"/>
      <c r="I104" s="17"/>
      <c r="J104" s="17"/>
      <c r="K104" s="17"/>
      <c r="L104" s="18"/>
      <c r="M104" s="19"/>
      <c r="N104" s="19"/>
    </row>
    <row r="105" spans="1:14" x14ac:dyDescent="0.25">
      <c r="A105" s="12"/>
      <c r="B105" s="12"/>
      <c r="C105" s="16"/>
      <c r="D105" s="17"/>
      <c r="E105" s="17"/>
      <c r="F105" s="17"/>
      <c r="G105" s="17"/>
      <c r="H105" s="17"/>
      <c r="I105" s="17"/>
      <c r="J105" s="17"/>
      <c r="K105" s="17"/>
      <c r="L105" s="18"/>
      <c r="M105" s="19"/>
      <c r="N105" s="19"/>
    </row>
    <row r="106" spans="1:14" x14ac:dyDescent="0.25">
      <c r="A106" s="12"/>
      <c r="B106" s="12"/>
      <c r="C106" s="16"/>
      <c r="D106" s="17"/>
      <c r="E106" s="17"/>
      <c r="F106" s="17"/>
      <c r="G106" s="17"/>
      <c r="H106" s="17"/>
      <c r="I106" s="17"/>
      <c r="J106" s="17"/>
      <c r="K106" s="17"/>
      <c r="L106" s="18"/>
      <c r="M106" s="19"/>
      <c r="N106" s="19"/>
    </row>
    <row r="107" spans="1:14" x14ac:dyDescent="0.25">
      <c r="A107" s="12"/>
      <c r="B107" s="12"/>
      <c r="C107" s="16"/>
      <c r="D107" s="17"/>
      <c r="E107" s="17"/>
      <c r="F107" s="17"/>
      <c r="G107" s="17"/>
      <c r="H107" s="17"/>
      <c r="I107" s="17"/>
      <c r="J107" s="17"/>
      <c r="K107" s="17"/>
      <c r="L107" s="18"/>
      <c r="M107" s="19"/>
      <c r="N107" s="19"/>
    </row>
    <row r="108" spans="1:14" x14ac:dyDescent="0.25">
      <c r="A108" s="12"/>
      <c r="B108" s="12"/>
      <c r="C108" s="16"/>
      <c r="D108" s="17"/>
      <c r="E108" s="17"/>
      <c r="F108" s="17"/>
      <c r="G108" s="17"/>
      <c r="H108" s="17"/>
      <c r="I108" s="17"/>
      <c r="J108" s="17"/>
      <c r="K108" s="17"/>
      <c r="L108" s="18"/>
      <c r="M108" s="19"/>
      <c r="N108" s="19"/>
    </row>
    <row r="109" spans="1:14" x14ac:dyDescent="0.25">
      <c r="A109" s="12"/>
      <c r="B109" s="12"/>
      <c r="C109" s="16"/>
      <c r="D109" s="17"/>
      <c r="E109" s="17"/>
      <c r="F109" s="17"/>
      <c r="G109" s="17"/>
      <c r="H109" s="17"/>
      <c r="I109" s="17"/>
      <c r="J109" s="17"/>
      <c r="K109" s="17"/>
      <c r="L109" s="18"/>
      <c r="M109" s="19"/>
      <c r="N109" s="19"/>
    </row>
    <row r="110" spans="1:14" x14ac:dyDescent="0.25">
      <c r="A110" s="12"/>
      <c r="B110" s="12"/>
      <c r="C110" s="16"/>
      <c r="D110" s="17"/>
      <c r="E110" s="17"/>
      <c r="F110" s="17"/>
      <c r="G110" s="17"/>
      <c r="H110" s="17"/>
      <c r="I110" s="17"/>
      <c r="J110" s="17"/>
      <c r="K110" s="17"/>
      <c r="L110" s="18"/>
      <c r="M110" s="19"/>
      <c r="N110" s="19"/>
    </row>
    <row r="111" spans="1:14" x14ac:dyDescent="0.25">
      <c r="A111" s="12"/>
      <c r="B111" s="12"/>
      <c r="C111" s="16"/>
      <c r="D111" s="17"/>
      <c r="E111" s="17"/>
      <c r="F111" s="17"/>
      <c r="G111" s="17"/>
      <c r="H111" s="17"/>
      <c r="I111" s="17"/>
      <c r="J111" s="17"/>
      <c r="K111" s="17"/>
      <c r="L111" s="18"/>
      <c r="M111" s="19"/>
      <c r="N111" s="19"/>
    </row>
    <row r="112" spans="1:14" x14ac:dyDescent="0.25">
      <c r="A112" s="12"/>
      <c r="B112" s="12"/>
      <c r="C112" s="16"/>
      <c r="D112" s="17"/>
      <c r="E112" s="17"/>
      <c r="F112" s="17"/>
      <c r="G112" s="17"/>
      <c r="H112" s="17"/>
      <c r="I112" s="17"/>
      <c r="J112" s="17"/>
      <c r="K112" s="17"/>
      <c r="L112" s="18"/>
      <c r="M112" s="19"/>
      <c r="N112" s="19"/>
    </row>
    <row r="113" spans="1:14" x14ac:dyDescent="0.25">
      <c r="A113" s="12"/>
      <c r="B113" s="12"/>
      <c r="C113" s="16"/>
      <c r="D113" s="17"/>
      <c r="E113" s="17"/>
      <c r="F113" s="17"/>
      <c r="G113" s="17"/>
      <c r="H113" s="17"/>
      <c r="I113" s="17"/>
      <c r="J113" s="17"/>
      <c r="K113" s="17"/>
      <c r="L113" s="18"/>
      <c r="M113" s="19"/>
      <c r="N113" s="19"/>
    </row>
    <row r="114" spans="1:14" x14ac:dyDescent="0.25">
      <c r="A114" s="12"/>
      <c r="B114" s="12"/>
      <c r="C114" s="16"/>
      <c r="D114" s="17"/>
      <c r="E114" s="17"/>
      <c r="F114" s="17"/>
      <c r="G114" s="17"/>
      <c r="H114" s="17"/>
      <c r="I114" s="17"/>
      <c r="J114" s="17"/>
      <c r="K114" s="17"/>
      <c r="L114" s="18"/>
      <c r="M114" s="19"/>
      <c r="N114" s="19"/>
    </row>
    <row r="115" spans="1:14" x14ac:dyDescent="0.25">
      <c r="A115" s="12"/>
      <c r="B115" s="12"/>
      <c r="C115" s="16"/>
      <c r="D115" s="17"/>
      <c r="E115" s="17"/>
      <c r="F115" s="17"/>
      <c r="G115" s="17"/>
      <c r="H115" s="17"/>
      <c r="I115" s="17"/>
      <c r="J115" s="17"/>
      <c r="K115" s="17"/>
      <c r="L115" s="18"/>
      <c r="M115" s="19"/>
      <c r="N115" s="19"/>
    </row>
    <row r="116" spans="1:14" x14ac:dyDescent="0.25">
      <c r="A116" s="12"/>
      <c r="B116" s="12"/>
      <c r="C116" s="16"/>
      <c r="D116" s="17"/>
      <c r="E116" s="17"/>
      <c r="F116" s="17"/>
      <c r="G116" s="17"/>
      <c r="H116" s="17"/>
      <c r="I116" s="17"/>
      <c r="J116" s="17"/>
      <c r="K116" s="17"/>
      <c r="L116" s="18"/>
      <c r="M116" s="19"/>
      <c r="N116" s="19"/>
    </row>
    <row r="117" spans="1:14" x14ac:dyDescent="0.25">
      <c r="A117" s="12"/>
      <c r="B117" s="12"/>
      <c r="C117" s="16"/>
      <c r="D117" s="17"/>
      <c r="E117" s="17"/>
      <c r="F117" s="17"/>
      <c r="G117" s="17"/>
      <c r="H117" s="17"/>
      <c r="I117" s="17"/>
      <c r="J117" s="17"/>
      <c r="K117" s="17"/>
      <c r="L117" s="18"/>
      <c r="M117" s="19"/>
      <c r="N117" s="19"/>
    </row>
    <row r="118" spans="1:14" x14ac:dyDescent="0.25">
      <c r="A118" s="12"/>
      <c r="B118" s="12"/>
      <c r="C118" s="16"/>
      <c r="D118" s="17"/>
      <c r="E118" s="17"/>
      <c r="F118" s="17"/>
      <c r="G118" s="17"/>
      <c r="H118" s="17"/>
      <c r="I118" s="17"/>
      <c r="J118" s="17"/>
      <c r="K118" s="17"/>
      <c r="L118" s="18"/>
      <c r="M118" s="19"/>
      <c r="N118" s="19"/>
    </row>
    <row r="119" spans="1:14" x14ac:dyDescent="0.25">
      <c r="A119" s="12"/>
      <c r="B119" s="12"/>
      <c r="C119" s="16"/>
      <c r="D119" s="17"/>
      <c r="E119" s="17"/>
      <c r="F119" s="17"/>
      <c r="G119" s="17"/>
      <c r="H119" s="17"/>
      <c r="I119" s="17"/>
      <c r="J119" s="17"/>
      <c r="K119" s="17"/>
      <c r="L119" s="18"/>
      <c r="M119" s="19"/>
      <c r="N119" s="19"/>
    </row>
    <row r="120" spans="1:14" x14ac:dyDescent="0.25">
      <c r="A120" s="12"/>
      <c r="B120" s="12"/>
      <c r="C120" s="16"/>
      <c r="D120" s="17"/>
      <c r="E120" s="17"/>
      <c r="F120" s="17"/>
      <c r="G120" s="17"/>
      <c r="H120" s="17"/>
      <c r="I120" s="17"/>
      <c r="J120" s="17"/>
      <c r="K120" s="17"/>
      <c r="L120" s="18"/>
      <c r="M120" s="19"/>
      <c r="N120" s="19"/>
    </row>
    <row r="121" spans="1:14" x14ac:dyDescent="0.25">
      <c r="A121" s="12"/>
      <c r="B121" s="12"/>
      <c r="C121" s="16"/>
      <c r="D121" s="17"/>
      <c r="E121" s="17"/>
      <c r="F121" s="17"/>
      <c r="G121" s="17"/>
      <c r="H121" s="17"/>
      <c r="I121" s="17"/>
      <c r="J121" s="17"/>
      <c r="K121" s="17"/>
      <c r="L121" s="18"/>
      <c r="M121" s="19"/>
      <c r="N121" s="19"/>
    </row>
    <row r="122" spans="1:14" x14ac:dyDescent="0.25">
      <c r="A122" s="12"/>
      <c r="B122" s="12"/>
      <c r="C122" s="16"/>
      <c r="D122" s="17"/>
      <c r="E122" s="17"/>
      <c r="F122" s="17"/>
      <c r="G122" s="17"/>
      <c r="H122" s="17"/>
      <c r="I122" s="17"/>
      <c r="J122" s="17"/>
      <c r="K122" s="17"/>
      <c r="L122" s="18"/>
      <c r="M122" s="19"/>
      <c r="N122" s="19"/>
    </row>
    <row r="123" spans="1:14" x14ac:dyDescent="0.25">
      <c r="A123" s="12"/>
      <c r="B123" s="12"/>
      <c r="C123" s="16"/>
      <c r="D123" s="17"/>
      <c r="E123" s="17"/>
      <c r="F123" s="17"/>
      <c r="G123" s="17"/>
      <c r="H123" s="17"/>
      <c r="I123" s="17"/>
      <c r="J123" s="17"/>
      <c r="K123" s="17"/>
      <c r="L123" s="18"/>
      <c r="M123" s="19"/>
      <c r="N123" s="19"/>
    </row>
    <row r="124" spans="1:14" x14ac:dyDescent="0.25">
      <c r="A124" s="12"/>
      <c r="B124" s="12"/>
      <c r="C124" s="16"/>
      <c r="D124" s="17"/>
      <c r="E124" s="17"/>
      <c r="F124" s="17"/>
      <c r="G124" s="17"/>
      <c r="H124" s="17"/>
      <c r="I124" s="17"/>
      <c r="J124" s="17"/>
      <c r="K124" s="17"/>
      <c r="L124" s="18"/>
      <c r="M124" s="19"/>
      <c r="N124" s="19"/>
    </row>
    <row r="125" spans="1:14" x14ac:dyDescent="0.25">
      <c r="A125" s="12"/>
      <c r="B125" s="12"/>
      <c r="C125" s="16"/>
      <c r="D125" s="17"/>
      <c r="E125" s="17"/>
      <c r="F125" s="17"/>
      <c r="G125" s="17"/>
      <c r="H125" s="17"/>
      <c r="I125" s="17"/>
      <c r="J125" s="17"/>
      <c r="K125" s="17"/>
      <c r="L125" s="18"/>
      <c r="M125" s="19"/>
      <c r="N125" s="19"/>
    </row>
    <row r="126" spans="1:14" x14ac:dyDescent="0.25">
      <c r="A126" s="12"/>
      <c r="B126" s="12"/>
      <c r="C126" s="16"/>
      <c r="D126" s="17"/>
      <c r="E126" s="17"/>
      <c r="F126" s="17"/>
      <c r="G126" s="17"/>
      <c r="H126" s="17"/>
      <c r="I126" s="17"/>
      <c r="J126" s="17"/>
      <c r="K126" s="17"/>
      <c r="L126" s="18"/>
      <c r="M126" s="19"/>
      <c r="N126" s="19"/>
    </row>
    <row r="127" spans="1:14" x14ac:dyDescent="0.25">
      <c r="A127" s="12"/>
      <c r="B127" s="12"/>
      <c r="C127" s="16"/>
      <c r="D127" s="17"/>
      <c r="E127" s="17"/>
      <c r="F127" s="17"/>
      <c r="G127" s="17"/>
      <c r="H127" s="17"/>
      <c r="I127" s="17"/>
      <c r="J127" s="17"/>
      <c r="K127" s="17"/>
      <c r="L127" s="18"/>
      <c r="M127" s="19"/>
      <c r="N127" s="19"/>
    </row>
    <row r="128" spans="1:14" x14ac:dyDescent="0.25">
      <c r="A128" s="12"/>
      <c r="B128" s="12"/>
      <c r="C128" s="16"/>
      <c r="D128" s="17"/>
      <c r="E128" s="17"/>
      <c r="F128" s="17"/>
      <c r="G128" s="17"/>
      <c r="H128" s="17"/>
      <c r="I128" s="17"/>
      <c r="J128" s="17"/>
      <c r="K128" s="17"/>
      <c r="L128" s="18"/>
      <c r="M128" s="19"/>
      <c r="N128" s="19"/>
    </row>
    <row r="129" spans="1:14" x14ac:dyDescent="0.25">
      <c r="A129" s="12"/>
      <c r="B129" s="12"/>
      <c r="C129" s="16"/>
      <c r="D129" s="17"/>
      <c r="E129" s="17"/>
      <c r="F129" s="17"/>
      <c r="G129" s="17"/>
      <c r="H129" s="17"/>
      <c r="I129" s="17"/>
      <c r="J129" s="17"/>
      <c r="K129" s="17"/>
      <c r="L129" s="18"/>
      <c r="M129" s="19"/>
      <c r="N129" s="19"/>
    </row>
    <row r="130" spans="1:14" x14ac:dyDescent="0.25">
      <c r="A130" s="12"/>
      <c r="B130" s="12"/>
      <c r="C130" s="16"/>
      <c r="D130" s="17"/>
      <c r="E130" s="17"/>
      <c r="F130" s="17"/>
      <c r="G130" s="17"/>
      <c r="H130" s="17"/>
      <c r="I130" s="17"/>
      <c r="J130" s="17"/>
      <c r="K130" s="17"/>
      <c r="L130" s="18"/>
      <c r="M130" s="19"/>
      <c r="N130" s="19"/>
    </row>
    <row r="131" spans="1:14" x14ac:dyDescent="0.25">
      <c r="A131" s="12"/>
      <c r="B131" s="12"/>
      <c r="C131" s="16"/>
      <c r="D131" s="17"/>
      <c r="E131" s="17"/>
      <c r="F131" s="17"/>
      <c r="G131" s="17"/>
      <c r="H131" s="17"/>
      <c r="I131" s="17"/>
      <c r="J131" s="17"/>
      <c r="K131" s="17"/>
      <c r="L131" s="18"/>
      <c r="M131" s="19"/>
      <c r="N131" s="19"/>
    </row>
    <row r="132" spans="1:14" x14ac:dyDescent="0.25">
      <c r="A132" s="12"/>
      <c r="B132" s="12"/>
      <c r="C132" s="16"/>
      <c r="D132" s="17"/>
      <c r="E132" s="17"/>
      <c r="F132" s="17"/>
      <c r="G132" s="17"/>
      <c r="H132" s="17"/>
      <c r="I132" s="17"/>
      <c r="J132" s="17"/>
      <c r="K132" s="17"/>
      <c r="L132" s="18"/>
      <c r="M132" s="19"/>
      <c r="N132" s="19"/>
    </row>
    <row r="133" spans="1:14" x14ac:dyDescent="0.25">
      <c r="A133" s="12"/>
      <c r="B133" s="12"/>
      <c r="C133" s="16"/>
      <c r="D133" s="17"/>
      <c r="E133" s="17"/>
      <c r="F133" s="17"/>
      <c r="G133" s="17"/>
      <c r="H133" s="17"/>
      <c r="I133" s="17"/>
      <c r="J133" s="17"/>
      <c r="K133" s="17"/>
      <c r="L133" s="18"/>
      <c r="M133" s="19"/>
      <c r="N133" s="19"/>
    </row>
    <row r="134" spans="1:14" x14ac:dyDescent="0.25">
      <c r="A134" s="12"/>
      <c r="B134" s="12"/>
      <c r="C134" s="16"/>
      <c r="D134" s="17"/>
      <c r="E134" s="17"/>
      <c r="F134" s="17"/>
      <c r="G134" s="17"/>
      <c r="H134" s="17"/>
      <c r="I134" s="17"/>
      <c r="J134" s="17"/>
      <c r="K134" s="17"/>
      <c r="L134" s="18"/>
      <c r="M134" s="19"/>
      <c r="N134" s="19"/>
    </row>
    <row r="135" spans="1:14" x14ac:dyDescent="0.25">
      <c r="A135" s="12"/>
      <c r="B135" s="12"/>
      <c r="C135" s="15"/>
      <c r="D135" s="13"/>
      <c r="E135" s="17"/>
      <c r="F135" s="14"/>
      <c r="G135" s="14"/>
      <c r="H135" s="14"/>
      <c r="I135" s="14"/>
      <c r="J135" s="14"/>
      <c r="K135" s="14"/>
      <c r="L135" s="18"/>
      <c r="M135" s="19"/>
      <c r="N135" s="19"/>
    </row>
    <row r="136" spans="1:14" x14ac:dyDescent="0.25">
      <c r="A136" s="12"/>
      <c r="B136" s="12"/>
      <c r="C136" s="15"/>
      <c r="D136" s="13"/>
      <c r="E136" s="17"/>
      <c r="F136" s="14"/>
      <c r="G136" s="14"/>
      <c r="H136" s="14"/>
      <c r="I136" s="14"/>
      <c r="J136" s="14"/>
      <c r="K136" s="14"/>
      <c r="L136" s="18"/>
      <c r="M136" s="19"/>
      <c r="N136" s="19"/>
    </row>
    <row r="137" spans="1:14" x14ac:dyDescent="0.25">
      <c r="A137" s="12"/>
      <c r="B137" s="12"/>
      <c r="C137" s="15"/>
      <c r="D137" s="13"/>
      <c r="E137" s="17"/>
      <c r="F137" s="14"/>
      <c r="G137" s="14"/>
      <c r="H137" s="14"/>
      <c r="I137" s="14"/>
      <c r="J137" s="14"/>
      <c r="K137" s="14"/>
      <c r="L137" s="18"/>
      <c r="M137" s="19"/>
      <c r="N137" s="19"/>
    </row>
  </sheetData>
  <mergeCells count="38">
    <mergeCell ref="D65:F65"/>
    <mergeCell ref="I65:J65"/>
    <mergeCell ref="A64:M64"/>
    <mergeCell ref="A41:D41"/>
    <mergeCell ref="I41:M42"/>
    <mergeCell ref="A31:D31"/>
    <mergeCell ref="A3:M3"/>
    <mergeCell ref="A14:D14"/>
    <mergeCell ref="A8:D8"/>
    <mergeCell ref="A9:D9"/>
    <mergeCell ref="A20:D20"/>
    <mergeCell ref="H8:L8"/>
    <mergeCell ref="A13:D13"/>
    <mergeCell ref="A15:D15"/>
    <mergeCell ref="A19:D19"/>
    <mergeCell ref="A24:D24"/>
    <mergeCell ref="A25:D25"/>
    <mergeCell ref="A27:D27"/>
    <mergeCell ref="A26:D26"/>
    <mergeCell ref="A21:D21"/>
    <mergeCell ref="A22:D22"/>
    <mergeCell ref="A23:D23"/>
    <mergeCell ref="A40:D40"/>
    <mergeCell ref="H38:L38"/>
    <mergeCell ref="H39:L39"/>
    <mergeCell ref="H31:L31"/>
    <mergeCell ref="H13:L13"/>
    <mergeCell ref="H15:L15"/>
    <mergeCell ref="H27:L27"/>
    <mergeCell ref="H23:L23"/>
    <mergeCell ref="H22:L22"/>
    <mergeCell ref="H21:L21"/>
    <mergeCell ref="H32:L32"/>
    <mergeCell ref="H33:L33"/>
    <mergeCell ref="J34:L34"/>
    <mergeCell ref="A32:D32"/>
    <mergeCell ref="A38:D38"/>
    <mergeCell ref="A39:D39"/>
  </mergeCells>
  <phoneticPr fontId="0" type="noConversion"/>
  <conditionalFormatting sqref="A22:B22 A40:B40">
    <cfRule type="expression" dxfId="22" priority="1" stopIfTrue="1">
      <formula>IF(E21&gt;0,TRUE,FALSE)</formula>
    </cfRule>
  </conditionalFormatting>
  <conditionalFormatting sqref="E40 E22">
    <cfRule type="expression" dxfId="21" priority="2" stopIfTrue="1">
      <formula>IF(E21&gt;0,TRUE,FALSE)</formula>
    </cfRule>
  </conditionalFormatting>
  <conditionalFormatting sqref="E23">
    <cfRule type="expression" dxfId="20" priority="3" stopIfTrue="1">
      <formula>IF(E21&gt;0,TRUE,FALSE)</formula>
    </cfRule>
  </conditionalFormatting>
  <conditionalFormatting sqref="A23:B23">
    <cfRule type="expression" dxfId="19" priority="4" stopIfTrue="1">
      <formula>IF(E21&gt;0,TRUE,FALSE)</formula>
    </cfRule>
  </conditionalFormatting>
  <conditionalFormatting sqref="C40:D40">
    <cfRule type="expression" dxfId="18" priority="5" stopIfTrue="1">
      <formula>IF(I38&gt;0,TRUE,FALSE)</formula>
    </cfRule>
  </conditionalFormatting>
  <conditionalFormatting sqref="C22">
    <cfRule type="expression" dxfId="17" priority="6" stopIfTrue="1">
      <formula>IF(#REF!&gt;0,TRUE,FALSE)</formula>
    </cfRule>
  </conditionalFormatting>
  <conditionalFormatting sqref="C23">
    <cfRule type="expression" dxfId="16" priority="7" stopIfTrue="1">
      <formula>IF(#REF!&gt;0,TRUE,FALSE)</formula>
    </cfRule>
  </conditionalFormatting>
  <conditionalFormatting sqref="M32:N33">
    <cfRule type="expression" dxfId="15" priority="8" stopIfTrue="1">
      <formula>Rate=FALSE</formula>
    </cfRule>
  </conditionalFormatting>
  <conditionalFormatting sqref="M32:N33">
    <cfRule type="expression" dxfId="14" priority="9" stopIfTrue="1">
      <formula>Rate=TRUE</formula>
    </cfRule>
  </conditionalFormatting>
  <conditionalFormatting sqref="D22">
    <cfRule type="expression" dxfId="13" priority="10" stopIfTrue="1">
      <formula>IF(I21&gt;0,TRUE,FALSE)</formula>
    </cfRule>
  </conditionalFormatting>
  <conditionalFormatting sqref="D23">
    <cfRule type="expression" dxfId="12" priority="11" stopIfTrue="1">
      <formula>IF(I21&gt;0,TRUE,FALSE)</formula>
    </cfRule>
  </conditionalFormatting>
  <conditionalFormatting sqref="H32:L33">
    <cfRule type="expression" dxfId="11" priority="12" stopIfTrue="1">
      <formula>Rate=FALSE</formula>
    </cfRule>
  </conditionalFormatting>
  <conditionalFormatting sqref="E34">
    <cfRule type="expression" dxfId="10" priority="13" stopIfTrue="1">
      <formula>Rate=FALSE</formula>
    </cfRule>
  </conditionalFormatting>
  <dataValidations count="3">
    <dataValidation operator="equal" allowBlank="1" showInputMessage="1" showErrorMessage="1" sqref="M27:N27"/>
    <dataValidation type="list" allowBlank="1" showInputMessage="1" showErrorMessage="1" sqref="E32">
      <formula1>"Fixed,Variable"</formula1>
    </dataValidation>
    <dataValidation type="list" allowBlank="1" showInputMessage="1" showErrorMessage="1" sqref="E27">
      <formula1>"Weekly,Bi-weekly,Bi-monthly,Monthly,Quarterly, Semi-annually, Annually"</formula1>
    </dataValidation>
  </dataValidations>
  <printOptions horizontalCentered="1"/>
  <pageMargins left="0.19685039370078741" right="0.19685039370078741" top="0.19685039370078741" bottom="0.19685039370078741" header="0.31496062992125984" footer="0.11811023622047245"/>
  <pageSetup paperSize="9" scale="90" orientation="portrait" r:id="rId1"/>
  <headerFooter>
    <oddFooter>&amp;L© 2014 Spreadsheet123 LTD&amp;R401k Saving Calculator by Spreadsheet123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9"/>
  <sheetViews>
    <sheetView showGridLines="0" workbookViewId="0"/>
  </sheetViews>
  <sheetFormatPr defaultRowHeight="15" customHeight="1" x14ac:dyDescent="0.25"/>
  <cols>
    <col min="1" max="1" width="5.5703125" style="1" customWidth="1"/>
    <col min="2" max="8" width="9.140625" style="1"/>
    <col min="9" max="9" width="13.28515625" style="1" customWidth="1"/>
    <col min="10" max="10" width="9.140625" style="1"/>
    <col min="11" max="11" width="12.28515625" style="1" customWidth="1"/>
    <col min="12" max="12" width="11.85546875" style="1" customWidth="1"/>
    <col min="13" max="16384" width="9.140625" style="1"/>
  </cols>
  <sheetData>
    <row r="1" spans="1:43" ht="35.1" customHeight="1" x14ac:dyDescent="0.25">
      <c r="A1" s="21" t="s">
        <v>49</v>
      </c>
      <c r="B1" s="21"/>
      <c r="C1" s="21"/>
      <c r="D1" s="21"/>
      <c r="E1" s="21"/>
      <c r="F1" s="21"/>
      <c r="G1" s="21"/>
      <c r="H1" s="21"/>
      <c r="I1" s="21"/>
      <c r="J1" s="21"/>
      <c r="K1" s="21"/>
      <c r="L1" s="21"/>
      <c r="W1" s="2"/>
      <c r="X1" s="2"/>
      <c r="Y1" s="3"/>
      <c r="AA1" s="2"/>
      <c r="AB1" s="2"/>
      <c r="AQ1" s="3"/>
    </row>
    <row r="2" spans="1:43" ht="15" customHeight="1" x14ac:dyDescent="0.25">
      <c r="L2" s="53" t="str">
        <f ca="1">"© "&amp;YEAR(TODAY())&amp;" Spreadsheet123 LTD. All rights reserved"</f>
        <v>© 2014 Spreadsheet123 LTD. All rights reserved</v>
      </c>
    </row>
    <row r="6" spans="1:43" ht="17.45" customHeight="1" x14ac:dyDescent="0.25">
      <c r="A6" s="167" t="s">
        <v>47</v>
      </c>
      <c r="B6" s="167" t="s">
        <v>45</v>
      </c>
      <c r="C6" s="168" t="s">
        <v>44</v>
      </c>
      <c r="D6" s="167" t="s">
        <v>35</v>
      </c>
      <c r="E6" s="167"/>
      <c r="F6" s="167"/>
      <c r="G6" s="167" t="s">
        <v>38</v>
      </c>
      <c r="H6" s="167"/>
      <c r="I6" s="168" t="s">
        <v>39</v>
      </c>
      <c r="J6" s="168" t="s">
        <v>41</v>
      </c>
      <c r="K6" s="167" t="s">
        <v>46</v>
      </c>
      <c r="L6" s="167" t="s">
        <v>42</v>
      </c>
      <c r="O6" s="7"/>
      <c r="P6" s="2"/>
      <c r="R6" s="11"/>
      <c r="S6" s="11"/>
      <c r="T6" s="11"/>
      <c r="U6" s="11"/>
      <c r="V6" s="3"/>
      <c r="W6" s="2"/>
      <c r="X6" s="2"/>
      <c r="Y6" s="3"/>
      <c r="Z6" s="3"/>
      <c r="AA6" s="2"/>
      <c r="AB6" s="2"/>
      <c r="AC6" s="3"/>
      <c r="AD6" s="3"/>
      <c r="AE6" s="3"/>
      <c r="AF6" s="3"/>
      <c r="AQ6" s="3"/>
    </row>
    <row r="7" spans="1:43" ht="17.45" customHeight="1" x14ac:dyDescent="0.25">
      <c r="A7" s="167"/>
      <c r="B7" s="167"/>
      <c r="C7" s="168"/>
      <c r="D7" s="94" t="s">
        <v>43</v>
      </c>
      <c r="E7" s="94" t="s">
        <v>36</v>
      </c>
      <c r="F7" s="94" t="s">
        <v>37</v>
      </c>
      <c r="G7" s="94" t="s">
        <v>36</v>
      </c>
      <c r="H7" s="94" t="s">
        <v>37</v>
      </c>
      <c r="I7" s="168"/>
      <c r="J7" s="168"/>
      <c r="K7" s="167"/>
      <c r="L7" s="167"/>
      <c r="O7" s="7"/>
      <c r="P7" s="2"/>
      <c r="R7" s="11"/>
      <c r="S7" s="11"/>
      <c r="T7" s="11"/>
      <c r="U7" s="11"/>
      <c r="V7" s="3"/>
      <c r="W7" s="2"/>
      <c r="X7" s="2"/>
      <c r="Y7" s="3"/>
      <c r="Z7" s="3"/>
      <c r="AA7" s="2"/>
      <c r="AB7" s="2"/>
      <c r="AC7" s="3"/>
      <c r="AD7" s="3"/>
      <c r="AE7" s="3"/>
      <c r="AF7" s="3"/>
      <c r="AQ7" s="3"/>
    </row>
    <row r="8" spans="1:43" ht="15" customHeight="1" x14ac:dyDescent="0.25">
      <c r="A8" s="12"/>
      <c r="B8" s="12"/>
      <c r="C8" s="13"/>
      <c r="D8" s="13"/>
      <c r="E8" s="13"/>
      <c r="F8" s="19">
        <f>IF('401(k) Calculator'!$E$19&lt;=0,0,'401(k) Calculator'!$E$19)</f>
        <v>5000</v>
      </c>
      <c r="G8" s="13"/>
      <c r="H8" s="13">
        <f>IF('401(k) Calculator'!$E$20&lt;=0,0,'401(k) Calculator'!$E$20)</f>
        <v>1500</v>
      </c>
      <c r="I8" s="14"/>
      <c r="J8" s="15"/>
      <c r="K8" s="13">
        <f>IF('401(k) Calculator'!$E$15&lt;=0,0,'401(k) Calculator'!$E$15)</f>
        <v>10000</v>
      </c>
      <c r="L8" s="13"/>
      <c r="Q8" s="2"/>
      <c r="R8" s="3"/>
      <c r="V8" s="3"/>
      <c r="W8" s="2"/>
      <c r="X8" s="2"/>
      <c r="Y8" s="3"/>
      <c r="Z8" s="3"/>
      <c r="AA8" s="2"/>
      <c r="AB8" s="2"/>
      <c r="AC8" s="3"/>
      <c r="AD8" s="3"/>
      <c r="AE8" s="3"/>
      <c r="AF8" s="3"/>
      <c r="AQ8" s="3"/>
    </row>
    <row r="9" spans="1:43" ht="15" customHeight="1" x14ac:dyDescent="0.25">
      <c r="A9" s="12">
        <f>IF(A8&gt;='401(k) Calculator'!$M$8,NA(),1+A8)</f>
        <v>1</v>
      </c>
      <c r="B9" s="12">
        <f>IF(ISERROR(A9),"",'401(k) Calculator'!$E$8+A8)</f>
        <v>30</v>
      </c>
      <c r="C9" s="16">
        <f>IF(B9&gt;='401(k) Calculator'!$E$9,"",'401(k) Calculator'!$E$13)</f>
        <v>70000</v>
      </c>
      <c r="D9" s="17"/>
      <c r="E9" s="17">
        <f>IF(B9&lt;'401(k) Calculator'!$E$9,IF('401(k) Calculator'!$E$21&gt;0,C9*'401(k) Calculator'!$E$21,'401(k) Calculator'!$E$22+D9),"")</f>
        <v>7000</v>
      </c>
      <c r="F9" s="17">
        <f>IF(B9&lt;'401(k) Calculator'!$E$9,$F$8+SUM($E$9:E9),"")</f>
        <v>12000</v>
      </c>
      <c r="G9" s="17">
        <f>IF(B9&lt;'401(k) Calculator'!$E$9,(C9*'401(k) Calculator'!$E$25)*'401(k) Calculator'!$E$24,"")</f>
        <v>2100</v>
      </c>
      <c r="H9" s="17">
        <f>IF(B9&lt;'401(k) Calculator'!$E$9,$H$8+SUM($G$9:G9),"")</f>
        <v>3600</v>
      </c>
      <c r="I9" s="17">
        <f>IF(B9&gt;='401(k) Calculator'!$E$9,"",E9+G9)</f>
        <v>9100</v>
      </c>
      <c r="J9" s="18">
        <f ca="1">IF(B9&lt;'401(k) Calculator'!$E$9,IF(Rate=TRUE,'401(k) Calculator'!$M$32+RAND()*('401(k) Calculator'!$M$33-'401(k) Calculator'!$M$32),'401(k) Calculator'!$E$31),"")</f>
        <v>0.06</v>
      </c>
      <c r="K9" s="19">
        <f ca="1">IF(B9&lt;'401(k) Calculator'!$E$9,FV(J9/num,num,-(D9+E9+G9)/num,-K8),"")</f>
        <v>19971.246251427114</v>
      </c>
      <c r="L9" s="19">
        <f ca="1">IF(B9&lt;'401(k) Calculator'!$E$9,FV(J9/num,num,-(D9+E9+G9)/num,-K8)-(K8+D9+E9+G9),"")</f>
        <v>871.24625142711375</v>
      </c>
      <c r="M9" s="2"/>
      <c r="N9" s="7"/>
      <c r="V9" s="3"/>
      <c r="W9" s="2"/>
      <c r="X9" s="2"/>
      <c r="Y9" s="3"/>
      <c r="Z9" s="3"/>
      <c r="AA9" s="2"/>
      <c r="AB9" s="2"/>
      <c r="AC9" s="3"/>
      <c r="AD9" s="3"/>
      <c r="AE9" s="3"/>
      <c r="AF9" s="3"/>
      <c r="AQ9" s="3"/>
    </row>
    <row r="10" spans="1:43" ht="15" customHeight="1" x14ac:dyDescent="0.25">
      <c r="A10" s="12">
        <f>IF(A9&gt;='401(k) Calculator'!$M$8,NA(),1+A9)</f>
        <v>2</v>
      </c>
      <c r="B10" s="12">
        <f>IF(ISERROR(A10),"",'401(k) Calculator'!$E$8+A9)</f>
        <v>31</v>
      </c>
      <c r="C10" s="16">
        <f>IF(B10&gt;='401(k) Calculator'!$E$9,"",C9*(1+'401(k) Calculator'!$E$14))</f>
        <v>71400</v>
      </c>
      <c r="D10" s="17"/>
      <c r="E10" s="17">
        <f>IF(B10&lt;'401(k) Calculator'!$E$9,IF('401(k) Calculator'!$E$21&gt;0,C10*'401(k) Calculator'!$E$21,(E9-D9)+((E9-D9)*'401(k) Calculator'!$E$23)+D10),"")</f>
        <v>7140</v>
      </c>
      <c r="F10" s="17">
        <f>IF(B10&lt;'401(k) Calculator'!$E$9,$F$8+SUM($E$9:E10),"")</f>
        <v>19140</v>
      </c>
      <c r="G10" s="17">
        <f>IF(B10&lt;'401(k) Calculator'!$E$9,(C10*'401(k) Calculator'!$E$25)*'401(k) Calculator'!$E$24,"")</f>
        <v>2142</v>
      </c>
      <c r="H10" s="17">
        <f>IF(B10&lt;'401(k) Calculator'!$E$9,$H$8+SUM($G$9:G10),"")</f>
        <v>5742</v>
      </c>
      <c r="I10" s="17">
        <f>IF(B10&gt;='401(k) Calculator'!$E$9,"",I9+E10)</f>
        <v>16240</v>
      </c>
      <c r="J10" s="18">
        <f ca="1">IF(B10&lt;'401(k) Calculator'!$E$9,IF(Rate=TRUE,'401(k) Calculator'!$M$32+RAND()*('401(k) Calculator'!$M$33-'401(k) Calculator'!$M$32),'401(k) Calculator'!$E$31),"")</f>
        <v>0.06</v>
      </c>
      <c r="K10" s="19">
        <f ca="1">IF(B10&lt;'401(k) Calculator'!$E$9,FV(J10/num,num,-(D10+E10+G10)/num,-K9),"")</f>
        <v>30744.58651585997</v>
      </c>
      <c r="L10" s="19">
        <f ca="1">IF(B10&lt;'401(k) Calculator'!$E$9,FV(J10/num,num,-(D10+E10+G10)/num,-K9)-(K9+D10+E10+G10),"")</f>
        <v>1491.3402644328562</v>
      </c>
      <c r="M10" s="2"/>
      <c r="N10" s="7"/>
      <c r="V10" s="3"/>
      <c r="W10" s="2"/>
      <c r="X10" s="2"/>
      <c r="Y10" s="3"/>
      <c r="Z10" s="3"/>
      <c r="AA10" s="2"/>
      <c r="AB10" s="2"/>
      <c r="AC10" s="3"/>
      <c r="AD10" s="3"/>
      <c r="AE10" s="3"/>
      <c r="AF10" s="3"/>
      <c r="AQ10" s="3"/>
    </row>
    <row r="11" spans="1:43" ht="15" customHeight="1" x14ac:dyDescent="0.25">
      <c r="A11" s="12">
        <f>IF(A10&gt;='401(k) Calculator'!$M$8,NA(),1+A10)</f>
        <v>3</v>
      </c>
      <c r="B11" s="12">
        <f>IF(ISERROR(A11),"",'401(k) Calculator'!$E$8+A10)</f>
        <v>32</v>
      </c>
      <c r="C11" s="16">
        <f>IF(B11&gt;='401(k) Calculator'!$E$9,"",C10*(1+'401(k) Calculator'!$E$14))</f>
        <v>72828</v>
      </c>
      <c r="D11" s="17"/>
      <c r="E11" s="17">
        <f>IF(B11&lt;'401(k) Calculator'!$E$9,IF('401(k) Calculator'!$E$21&gt;0,C11*'401(k) Calculator'!$E$21,(E10-D10)+((E10-D10)*'401(k) Calculator'!$E$23)+D11),"")</f>
        <v>7282.8</v>
      </c>
      <c r="F11" s="17">
        <f>IF(B11&lt;'401(k) Calculator'!$E$9,$F$8+SUM($E$9:E11),"")</f>
        <v>26422.799999999999</v>
      </c>
      <c r="G11" s="17">
        <f>IF(B11&lt;'401(k) Calculator'!$E$9,(C11*'401(k) Calculator'!$E$25)*'401(k) Calculator'!$E$24,"")</f>
        <v>2184.84</v>
      </c>
      <c r="H11" s="17">
        <f>IF(B11&lt;'401(k) Calculator'!$E$9,$H$8+SUM($G$9:G11),"")</f>
        <v>7926.84</v>
      </c>
      <c r="I11" s="17">
        <f>IF(B11&gt;='401(k) Calculator'!$E$9,"",I10+E11)</f>
        <v>23522.799999999999</v>
      </c>
      <c r="J11" s="18">
        <f ca="1">IF(B11&lt;'401(k) Calculator'!$E$9,IF(Rate=TRUE,'401(k) Calculator'!$M$32+RAND()*('401(k) Calculator'!$M$33-'401(k) Calculator'!$M$32),'401(k) Calculator'!$E$31),"")</f>
        <v>0.06</v>
      </c>
      <c r="K11" s="19">
        <f ca="1">IF(B11&lt;'401(k) Calculator'!$E$9,FV(J11/num,num,-(D11+E11+G11)/num,-K10),"")</f>
        <v>42373.233984183491</v>
      </c>
      <c r="L11" s="19">
        <f ca="1">IF(B11&lt;'401(k) Calculator'!$E$9,FV(J11/num,num,-(D11+E11+G11)/num,-K10)-(K10+D11+E11+G11),"")</f>
        <v>2161.0074683235143</v>
      </c>
      <c r="M11" s="2"/>
      <c r="V11" s="3"/>
      <c r="W11" s="2"/>
      <c r="X11" s="2"/>
      <c r="Y11" s="3"/>
      <c r="Z11" s="3"/>
      <c r="AA11" s="2"/>
      <c r="AB11" s="2"/>
      <c r="AC11" s="3"/>
      <c r="AD11" s="3"/>
      <c r="AE11" s="3"/>
      <c r="AF11" s="3"/>
      <c r="AQ11" s="3"/>
    </row>
    <row r="12" spans="1:43" ht="15" customHeight="1" x14ac:dyDescent="0.25">
      <c r="A12" s="12">
        <f>IF(A11&gt;='401(k) Calculator'!$M$8,NA(),1+A11)</f>
        <v>4</v>
      </c>
      <c r="B12" s="12">
        <f>IF(ISERROR(A12),"",'401(k) Calculator'!$E$8+A11)</f>
        <v>33</v>
      </c>
      <c r="C12" s="16">
        <f>IF(B12&gt;='401(k) Calculator'!$E$9,"",C11*(1+'401(k) Calculator'!$E$14))</f>
        <v>74284.56</v>
      </c>
      <c r="D12" s="17"/>
      <c r="E12" s="17">
        <f>IF(B12&lt;'401(k) Calculator'!$E$9,IF('401(k) Calculator'!$E$21&gt;0,C12*'401(k) Calculator'!$E$21,(E11-D11)+((E11-D11)*'401(k) Calculator'!$E$23)+D12),"")</f>
        <v>7428.4560000000001</v>
      </c>
      <c r="F12" s="17">
        <f>IF(B12&lt;'401(k) Calculator'!$E$9,$F$8+SUM($E$9:E12),"")</f>
        <v>33851.256000000001</v>
      </c>
      <c r="G12" s="17">
        <f>IF(B12&lt;'401(k) Calculator'!$E$9,(C12*'401(k) Calculator'!$E$25)*'401(k) Calculator'!$E$24,"")</f>
        <v>2228.5367999999999</v>
      </c>
      <c r="H12" s="17">
        <f>IF(B12&lt;'401(k) Calculator'!$E$9,$H$8+SUM($G$9:G12),"")</f>
        <v>10155.3768</v>
      </c>
      <c r="I12" s="17">
        <f>IF(B12&gt;='401(k) Calculator'!$E$9,"",I11+E12)</f>
        <v>30951.256000000001</v>
      </c>
      <c r="J12" s="18">
        <f ca="1">IF(B12&lt;'401(k) Calculator'!$E$9,IF(Rate=TRUE,'401(k) Calculator'!$M$32+RAND()*('401(k) Calculator'!$M$33-'401(k) Calculator'!$M$32),'401(k) Calculator'!$E$31),"")</f>
        <v>0.06</v>
      </c>
      <c r="K12" s="19">
        <f ca="1">IF(B12&lt;'401(k) Calculator'!$E$9,FV(J12/num,num,-(D12+E12+G12)/num,-K11),"")</f>
        <v>54913.758756203766</v>
      </c>
      <c r="L12" s="19">
        <f ca="1">IF(B12&lt;'401(k) Calculator'!$E$9,FV(J12/num,num,-(D12+E12+G12)/num,-K11)-(K11+D12+E12+G12),"")</f>
        <v>2883.5319720202751</v>
      </c>
      <c r="M12" s="2"/>
      <c r="V12" s="3"/>
      <c r="W12" s="2"/>
      <c r="X12" s="2"/>
      <c r="Y12" s="3"/>
      <c r="Z12" s="3"/>
      <c r="AA12" s="2"/>
      <c r="AB12" s="2"/>
      <c r="AC12" s="3"/>
      <c r="AD12" s="3"/>
      <c r="AE12" s="3"/>
      <c r="AF12" s="3"/>
      <c r="AQ12" s="3"/>
    </row>
    <row r="13" spans="1:43" ht="15" customHeight="1" x14ac:dyDescent="0.25">
      <c r="A13" s="12">
        <f>IF(A12&gt;='401(k) Calculator'!$M$8,NA(),1+A12)</f>
        <v>5</v>
      </c>
      <c r="B13" s="12">
        <f>IF(ISERROR(A13),"",'401(k) Calculator'!$E$8+A12)</f>
        <v>34</v>
      </c>
      <c r="C13" s="16">
        <f>IF(B13&gt;='401(k) Calculator'!$E$9,"",C12*(1+'401(k) Calculator'!$E$14))</f>
        <v>75770.251199999999</v>
      </c>
      <c r="D13" s="17"/>
      <c r="E13" s="17">
        <f>IF(B13&lt;'401(k) Calculator'!$E$9,IF('401(k) Calculator'!$E$21&gt;0,C13*'401(k) Calculator'!$E$21,(E12-D12)+((E12-D12)*'401(k) Calculator'!$E$23)+D13),"")</f>
        <v>7577.0251200000002</v>
      </c>
      <c r="F13" s="17">
        <f>IF(B13&lt;'401(k) Calculator'!$E$9,$F$8+SUM($E$9:E13),"")</f>
        <v>41428.28112</v>
      </c>
      <c r="G13" s="17">
        <f>IF(B13&lt;'401(k) Calculator'!$E$9,(C13*'401(k) Calculator'!$E$25)*'401(k) Calculator'!$E$24,"")</f>
        <v>2273.107536</v>
      </c>
      <c r="H13" s="17">
        <f>IF(B13&lt;'401(k) Calculator'!$E$9,$H$8+SUM($G$9:G13),"")</f>
        <v>12428.484336</v>
      </c>
      <c r="I13" s="17">
        <f>IF(B13&gt;='401(k) Calculator'!$E$9,"",I12+E13)</f>
        <v>38528.28112</v>
      </c>
      <c r="J13" s="18">
        <f ca="1">IF(B13&lt;'401(k) Calculator'!$E$9,IF(Rate=TRUE,'401(k) Calculator'!$M$32+RAND()*('401(k) Calculator'!$M$33-'401(k) Calculator'!$M$32),'401(k) Calculator'!$E$31),"")</f>
        <v>0.06</v>
      </c>
      <c r="K13" s="19">
        <f ca="1">IF(B13&lt;'401(k) Calculator'!$E$9,FV(J13/num,num,-(D13+E13+G13)/num,-K12),"")</f>
        <v>68426.296384159839</v>
      </c>
      <c r="L13" s="19">
        <f ca="1">IF(B13&lt;'401(k) Calculator'!$E$9,FV(J13/num,num,-(D13+E13+G13)/num,-K12)-(K12+D13+E13+G13),"")</f>
        <v>3662.4049719560717</v>
      </c>
      <c r="M13" s="2"/>
      <c r="V13" s="3"/>
      <c r="W13" s="2"/>
      <c r="X13" s="2"/>
      <c r="Y13" s="3"/>
      <c r="Z13" s="3"/>
      <c r="AA13" s="2"/>
      <c r="AB13" s="2"/>
      <c r="AC13" s="3"/>
      <c r="AD13" s="3"/>
      <c r="AE13" s="3"/>
      <c r="AF13" s="3"/>
      <c r="AQ13" s="3"/>
    </row>
    <row r="14" spans="1:43" ht="15" customHeight="1" x14ac:dyDescent="0.25">
      <c r="A14" s="12">
        <f>IF(A13&gt;='401(k) Calculator'!$M$8,NA(),1+A13)</f>
        <v>6</v>
      </c>
      <c r="B14" s="12">
        <f>IF(ISERROR(A14),"",'401(k) Calculator'!$E$8+A13)</f>
        <v>35</v>
      </c>
      <c r="C14" s="16">
        <f>IF(B14&gt;='401(k) Calculator'!$E$9,"",C13*(1+'401(k) Calculator'!$E$14))</f>
        <v>77285.656224000006</v>
      </c>
      <c r="D14" s="17"/>
      <c r="E14" s="17">
        <f>IF(B14&lt;'401(k) Calculator'!$E$9,IF('401(k) Calculator'!$E$21&gt;0,C14*'401(k) Calculator'!$E$21,(E13-D13)+((E13-D13)*'401(k) Calculator'!$E$23)+D14),"")</f>
        <v>7728.5656224000013</v>
      </c>
      <c r="F14" s="17">
        <f>IF(B14&lt;'401(k) Calculator'!$E$9,$F$8+SUM($E$9:E14),"")</f>
        <v>49156.846742399997</v>
      </c>
      <c r="G14" s="17">
        <f>IF(B14&lt;'401(k) Calculator'!$E$9,(C14*'401(k) Calculator'!$E$25)*'401(k) Calculator'!$E$24,"")</f>
        <v>2318.5696867199999</v>
      </c>
      <c r="H14" s="17">
        <f>IF(B14&lt;'401(k) Calculator'!$E$9,$H$8+SUM($G$9:G14),"")</f>
        <v>14747.05402272</v>
      </c>
      <c r="I14" s="17">
        <f>IF(B14&gt;='401(k) Calculator'!$E$9,"",I13+E14)</f>
        <v>46256.846742399997</v>
      </c>
      <c r="J14" s="18">
        <f ca="1">IF(B14&lt;'401(k) Calculator'!$E$9,IF(Rate=TRUE,'401(k) Calculator'!$M$32+RAND()*('401(k) Calculator'!$M$33-'401(k) Calculator'!$M$32),'401(k) Calculator'!$E$31),"")</f>
        <v>0.06</v>
      </c>
      <c r="K14" s="19">
        <f ca="1">IF(B14&lt;'401(k) Calculator'!$E$9,FV(J14/num,num,-(D14+E14+G14)/num,-K13),"")</f>
        <v>82974.769308677307</v>
      </c>
      <c r="L14" s="19">
        <f ca="1">IF(B14&lt;'401(k) Calculator'!$E$9,FV(J14/num,num,-(D14+E14+G14)/num,-K13)-(K13+D14+E14+G14),"")</f>
        <v>4501.3376153974677</v>
      </c>
      <c r="M14" s="2"/>
      <c r="V14" s="3"/>
      <c r="W14" s="2"/>
      <c r="X14" s="2"/>
      <c r="Y14" s="3"/>
      <c r="Z14" s="3"/>
      <c r="AA14" s="2"/>
      <c r="AB14" s="2"/>
      <c r="AC14" s="3"/>
      <c r="AD14" s="3"/>
      <c r="AE14" s="3"/>
      <c r="AF14" s="3"/>
      <c r="AG14" s="3"/>
      <c r="AQ14" s="3"/>
    </row>
    <row r="15" spans="1:43" ht="15" customHeight="1" x14ac:dyDescent="0.25">
      <c r="A15" s="12">
        <f>IF(A14&gt;='401(k) Calculator'!$M$8,NA(),1+A14)</f>
        <v>7</v>
      </c>
      <c r="B15" s="12">
        <f>IF(ISERROR(A15),"",'401(k) Calculator'!$E$8+A14)</f>
        <v>36</v>
      </c>
      <c r="C15" s="16">
        <f>IF(B15&gt;='401(k) Calculator'!$E$9,"",C14*(1+'401(k) Calculator'!$E$14))</f>
        <v>78831.369348480002</v>
      </c>
      <c r="D15" s="17"/>
      <c r="E15" s="17">
        <f>IF(B15&lt;'401(k) Calculator'!$E$9,IF('401(k) Calculator'!$E$21&gt;0,C15*'401(k) Calculator'!$E$21,(E14-D14)+((E14-D14)*'401(k) Calculator'!$E$23)+D15),"")</f>
        <v>7883.1369348480002</v>
      </c>
      <c r="F15" s="17">
        <f>IF(B15&lt;'401(k) Calculator'!$E$9,$F$8+SUM($E$9:E15),"")</f>
        <v>57039.983677247998</v>
      </c>
      <c r="G15" s="17">
        <f>IF(B15&lt;'401(k) Calculator'!$E$9,(C15*'401(k) Calculator'!$E$25)*'401(k) Calculator'!$E$24,"")</f>
        <v>2364.9410804544</v>
      </c>
      <c r="H15" s="17">
        <f>IF(B15&lt;'401(k) Calculator'!$E$9,$H$8+SUM($G$9:G15),"")</f>
        <v>17111.995103174399</v>
      </c>
      <c r="I15" s="17">
        <f>IF(B15&gt;='401(k) Calculator'!$E$9,"",I14+E15)</f>
        <v>54139.983677247998</v>
      </c>
      <c r="J15" s="18">
        <f ca="1">IF(B15&lt;'401(k) Calculator'!$E$9,IF(Rate=TRUE,'401(k) Calculator'!$M$32+RAND()*('401(k) Calculator'!$M$33-'401(k) Calculator'!$M$32),'401(k) Calculator'!$E$31),"")</f>
        <v>0.06</v>
      </c>
      <c r="K15" s="19">
        <f ca="1">IF(B15&lt;'401(k) Calculator'!$E$9,FV(J15/num,num,-(D15+E15+G15)/num,-K14),"")</f>
        <v>98627.12198293992</v>
      </c>
      <c r="L15" s="19">
        <f ca="1">IF(B15&lt;'401(k) Calculator'!$E$9,FV(J15/num,num,-(D15+E15+G15)/num,-K14)-(K14+D15+E15+G15),"")</f>
        <v>5404.2746589602175</v>
      </c>
      <c r="M15" s="2"/>
      <c r="V15" s="3"/>
      <c r="W15" s="2"/>
      <c r="X15" s="2"/>
      <c r="Y15" s="3"/>
      <c r="Z15" s="3"/>
      <c r="AA15" s="2"/>
      <c r="AB15" s="2"/>
      <c r="AC15" s="3"/>
      <c r="AD15" s="3"/>
      <c r="AE15" s="3"/>
      <c r="AF15" s="3"/>
      <c r="AQ15" s="3"/>
    </row>
    <row r="16" spans="1:43" ht="15" customHeight="1" x14ac:dyDescent="0.25">
      <c r="A16" s="12">
        <f>IF(A15&gt;='401(k) Calculator'!$M$8,NA(),1+A15)</f>
        <v>8</v>
      </c>
      <c r="B16" s="12">
        <f>IF(ISERROR(A16),"",'401(k) Calculator'!$E$8+A15)</f>
        <v>37</v>
      </c>
      <c r="C16" s="16">
        <f>IF(B16&gt;='401(k) Calculator'!$E$9,"",C15*(1+'401(k) Calculator'!$E$14))</f>
        <v>80407.996735449604</v>
      </c>
      <c r="D16" s="17"/>
      <c r="E16" s="17">
        <f>IF(B16&lt;'401(k) Calculator'!$E$9,IF('401(k) Calculator'!$E$21&gt;0,C16*'401(k) Calculator'!$E$21,(E15-D15)+((E15-D15)*'401(k) Calculator'!$E$23)+D16),"")</f>
        <v>8040.7996735449606</v>
      </c>
      <c r="F16" s="17">
        <f>IF(B16&lt;'401(k) Calculator'!$E$9,$F$8+SUM($E$9:E16),"")</f>
        <v>65080.783350792961</v>
      </c>
      <c r="G16" s="17">
        <f>IF(B16&lt;'401(k) Calculator'!$E$9,(C16*'401(k) Calculator'!$E$25)*'401(k) Calculator'!$E$24,"")</f>
        <v>2412.239902063488</v>
      </c>
      <c r="H16" s="17">
        <f>IF(B16&lt;'401(k) Calculator'!$E$9,$H$8+SUM($G$9:G16),"")</f>
        <v>19524.23500523789</v>
      </c>
      <c r="I16" s="17">
        <f>IF(B16&gt;='401(k) Calculator'!$E$9,"",I15+E16)</f>
        <v>62180.783350792961</v>
      </c>
      <c r="J16" s="18">
        <f ca="1">IF(B16&lt;'401(k) Calculator'!$E$9,IF(Rate=TRUE,'401(k) Calculator'!$M$32+RAND()*('401(k) Calculator'!$M$33-'401(k) Calculator'!$M$32),'401(k) Calculator'!$E$31),"")</f>
        <v>0.06</v>
      </c>
      <c r="K16" s="19">
        <f ca="1">IF(B16&lt;'401(k) Calculator'!$E$9,FV(J16/num,num,-(D16+E16+G16)/num,-K15),"")</f>
        <v>115455.5705299493</v>
      </c>
      <c r="L16" s="19">
        <f ca="1">IF(B16&lt;'401(k) Calculator'!$E$9,FV(J16/num,num,-(D16+E16+G16)/num,-K15)-(K15+D16+E16+G16),"")</f>
        <v>6375.4089714009315</v>
      </c>
      <c r="M16" s="2"/>
      <c r="W16" s="2"/>
      <c r="X16" s="2"/>
      <c r="Y16" s="3"/>
      <c r="AA16" s="2"/>
      <c r="AB16" s="2"/>
      <c r="AQ16" s="3"/>
    </row>
    <row r="17" spans="1:43" ht="15" customHeight="1" x14ac:dyDescent="0.25">
      <c r="A17" s="12">
        <f>IF(A16&gt;='401(k) Calculator'!$M$8,NA(),1+A16)</f>
        <v>9</v>
      </c>
      <c r="B17" s="12">
        <f>IF(ISERROR(A17),"",'401(k) Calculator'!$E$8+A16)</f>
        <v>38</v>
      </c>
      <c r="C17" s="16">
        <f>IF(B17&gt;='401(k) Calculator'!$E$9,"",C16*(1+'401(k) Calculator'!$E$14))</f>
        <v>82016.156670158598</v>
      </c>
      <c r="D17" s="17"/>
      <c r="E17" s="17">
        <f>IF(B17&lt;'401(k) Calculator'!$E$9,IF('401(k) Calculator'!$E$21&gt;0,C17*'401(k) Calculator'!$E$21,(E16-D16)+((E16-D16)*'401(k) Calculator'!$E$23)+D17),"")</f>
        <v>8201.6156670158598</v>
      </c>
      <c r="F17" s="17">
        <f>IF(B17&lt;'401(k) Calculator'!$E$9,$F$8+SUM($E$9:E17),"")</f>
        <v>73282.399017808813</v>
      </c>
      <c r="G17" s="17">
        <f>IF(B17&lt;'401(k) Calculator'!$E$9,(C17*'401(k) Calculator'!$E$25)*'401(k) Calculator'!$E$24,"")</f>
        <v>2460.4847001047578</v>
      </c>
      <c r="H17" s="17">
        <f>IF(B17&lt;'401(k) Calculator'!$E$9,$H$8+SUM($G$9:G17),"")</f>
        <v>21984.719705342646</v>
      </c>
      <c r="I17" s="17">
        <f>IF(B17&gt;='401(k) Calculator'!$E$9,"",I16+E17)</f>
        <v>70382.399017808813</v>
      </c>
      <c r="J17" s="18">
        <f ca="1">IF(B17&lt;'401(k) Calculator'!$E$9,IF(Rate=TRUE,'401(k) Calculator'!$M$32+RAND()*('401(k) Calculator'!$M$33-'401(k) Calculator'!$M$32),'401(k) Calculator'!$E$31),"")</f>
        <v>0.06</v>
      </c>
      <c r="K17" s="19">
        <f ca="1">IF(B17&lt;'401(k) Calculator'!$E$9,FV(J17/num,num,-(D17+E17+G17)/num,-K16),"")</f>
        <v>133536.86782986467</v>
      </c>
      <c r="L17" s="19">
        <f ca="1">IF(B17&lt;'401(k) Calculator'!$E$9,FV(J17/num,num,-(D17+E17+G17)/num,-K16)-(K16+D17+E17+G17),"")</f>
        <v>7419.1969327947445</v>
      </c>
      <c r="M17" s="2"/>
      <c r="W17" s="2"/>
      <c r="X17" s="2"/>
      <c r="Y17" s="3"/>
      <c r="AA17" s="2"/>
      <c r="AB17" s="2"/>
      <c r="AQ17" s="3"/>
    </row>
    <row r="18" spans="1:43" ht="15" customHeight="1" x14ac:dyDescent="0.25">
      <c r="A18" s="12">
        <f>IF(A17&gt;='401(k) Calculator'!$M$8,NA(),1+A17)</f>
        <v>10</v>
      </c>
      <c r="B18" s="12">
        <f>IF(ISERROR(A18),"",'401(k) Calculator'!$E$8+A17)</f>
        <v>39</v>
      </c>
      <c r="C18" s="16">
        <f>IF(B18&gt;='401(k) Calculator'!$E$9,"",C17*(1+'401(k) Calculator'!$E$14))</f>
        <v>83656.479803561771</v>
      </c>
      <c r="D18" s="17"/>
      <c r="E18" s="17">
        <f>IF(B18&lt;'401(k) Calculator'!$E$9,IF('401(k) Calculator'!$E$21&gt;0,C18*'401(k) Calculator'!$E$21,(E17-D17)+((E17-D17)*'401(k) Calculator'!$E$23)+D18),"")</f>
        <v>8365.6479803561779</v>
      </c>
      <c r="F18" s="17">
        <f>IF(B18&lt;'401(k) Calculator'!$E$9,$F$8+SUM($E$9:E18),"")</f>
        <v>81648.046998164995</v>
      </c>
      <c r="G18" s="17">
        <f>IF(B18&lt;'401(k) Calculator'!$E$9,(C18*'401(k) Calculator'!$E$25)*'401(k) Calculator'!$E$24,"")</f>
        <v>2509.694394106853</v>
      </c>
      <c r="H18" s="17">
        <f>IF(B18&lt;'401(k) Calculator'!$E$9,$H$8+SUM($G$9:G18),"")</f>
        <v>24494.414099449499</v>
      </c>
      <c r="I18" s="17">
        <f>IF(B18&gt;='401(k) Calculator'!$E$9,"",I17+E18)</f>
        <v>78748.046998164995</v>
      </c>
      <c r="J18" s="18">
        <f ca="1">IF(B18&lt;'401(k) Calculator'!$E$9,IF(Rate=TRUE,'401(k) Calculator'!$M$32+RAND()*('401(k) Calculator'!$M$33-'401(k) Calculator'!$M$32),'401(k) Calculator'!$E$31),"")</f>
        <v>0.06</v>
      </c>
      <c r="K18" s="19">
        <f ca="1">IF(B18&lt;'401(k) Calculator'!$E$9,FV(J18/num,num,-(D18+E18+G18)/num,-K17),"")</f>
        <v>152952.58498975149</v>
      </c>
      <c r="L18" s="19">
        <f ca="1">IF(B18&lt;'401(k) Calculator'!$E$9,FV(J18/num,num,-(D18+E18+G18)/num,-K17)-(K17+D18+E18+G18),"")</f>
        <v>8540.3747854237736</v>
      </c>
      <c r="M18" s="2"/>
      <c r="W18" s="2"/>
      <c r="X18" s="2"/>
      <c r="Y18" s="3"/>
      <c r="AA18" s="2"/>
      <c r="AB18" s="2"/>
      <c r="AQ18" s="3"/>
    </row>
    <row r="19" spans="1:43" ht="15" customHeight="1" x14ac:dyDescent="0.25">
      <c r="A19" s="12">
        <f>IF(A18&gt;='401(k) Calculator'!$M$8,NA(),1+A18)</f>
        <v>11</v>
      </c>
      <c r="B19" s="12">
        <f>IF(ISERROR(A19),"",'401(k) Calculator'!$E$8+A18)</f>
        <v>40</v>
      </c>
      <c r="C19" s="16">
        <f>IF(B19&gt;='401(k) Calculator'!$E$9,"",C18*(1+'401(k) Calculator'!$E$14))</f>
        <v>85329.609399633002</v>
      </c>
      <c r="D19" s="17"/>
      <c r="E19" s="17">
        <f>IF(B19&lt;'401(k) Calculator'!$E$9,IF('401(k) Calculator'!$E$21&gt;0,C19*'401(k) Calculator'!$E$21,(E18-D18)+((E18-D18)*'401(k) Calculator'!$E$23)+D19),"")</f>
        <v>8532.9609399633009</v>
      </c>
      <c r="F19" s="17">
        <f>IF(B19&lt;'401(k) Calculator'!$E$9,$F$8+SUM($E$9:E19),"")</f>
        <v>90181.007938128299</v>
      </c>
      <c r="G19" s="17">
        <f>IF(B19&lt;'401(k) Calculator'!$E$9,(C19*'401(k) Calculator'!$E$25)*'401(k) Calculator'!$E$24,"")</f>
        <v>2559.88828198899</v>
      </c>
      <c r="H19" s="17">
        <f>IF(B19&lt;'401(k) Calculator'!$E$9,$H$8+SUM($G$9:G19),"")</f>
        <v>27054.302381438491</v>
      </c>
      <c r="I19" s="17">
        <f>IF(B19&gt;='401(k) Calculator'!$E$9,"",I18+E19)</f>
        <v>87281.007938128299</v>
      </c>
      <c r="J19" s="18">
        <f ca="1">IF(B19&lt;'401(k) Calculator'!$E$9,IF(Rate=TRUE,'401(k) Calculator'!$M$32+RAND()*('401(k) Calculator'!$M$33-'401(k) Calculator'!$M$32),'401(k) Calculator'!$E$31),"")</f>
        <v>0.06</v>
      </c>
      <c r="K19" s="19">
        <f ca="1">IF(B19&lt;'401(k) Calculator'!$E$9,FV(J19/num,num,-(D19+E19+G19)/num,-K18),"")</f>
        <v>173789.41020681817</v>
      </c>
      <c r="L19" s="19">
        <f ca="1">IF(B19&lt;'401(k) Calculator'!$E$9,FV(J19/num,num,-(D19+E19+G19)/num,-K18)-(K18+D19+E19+G19),"")</f>
        <v>9743.9759951143933</v>
      </c>
      <c r="M19" s="2"/>
      <c r="W19" s="2"/>
      <c r="X19" s="2"/>
      <c r="Y19" s="3"/>
      <c r="AA19" s="2"/>
      <c r="AB19" s="2"/>
      <c r="AQ19" s="3"/>
    </row>
    <row r="20" spans="1:43" ht="15" customHeight="1" x14ac:dyDescent="0.25">
      <c r="A20" s="12">
        <f>IF(A19&gt;='401(k) Calculator'!$M$8,NA(),1+A19)</f>
        <v>12</v>
      </c>
      <c r="B20" s="12">
        <f>IF(ISERROR(A20),"",'401(k) Calculator'!$E$8+A19)</f>
        <v>41</v>
      </c>
      <c r="C20" s="16">
        <f>IF(B20&gt;='401(k) Calculator'!$E$9,"",C19*(1+'401(k) Calculator'!$E$14))</f>
        <v>87036.201587625663</v>
      </c>
      <c r="D20" s="17"/>
      <c r="E20" s="17">
        <f>IF(B20&lt;'401(k) Calculator'!$E$9,IF('401(k) Calculator'!$E$21&gt;0,C20*'401(k) Calculator'!$E$21,(E19-D19)+((E19-D19)*'401(k) Calculator'!$E$23)+D20),"")</f>
        <v>8703.6201587625674</v>
      </c>
      <c r="F20" s="17">
        <f>IF(B20&lt;'401(k) Calculator'!$E$9,$F$8+SUM($E$9:E20),"")</f>
        <v>98884.628096890869</v>
      </c>
      <c r="G20" s="17">
        <f>IF(B20&lt;'401(k) Calculator'!$E$9,(C20*'401(k) Calculator'!$E$25)*'401(k) Calculator'!$E$24,"")</f>
        <v>2611.0860476287698</v>
      </c>
      <c r="H20" s="17">
        <f>IF(B20&lt;'401(k) Calculator'!$E$9,$H$8+SUM($G$9:G20),"")</f>
        <v>29665.388429067261</v>
      </c>
      <c r="I20" s="17">
        <f>IF(B20&gt;='401(k) Calculator'!$E$9,"",I19+E20)</f>
        <v>95984.628096890869</v>
      </c>
      <c r="J20" s="18">
        <f ca="1">IF(B20&lt;'401(k) Calculator'!$E$9,IF(Rate=TRUE,'401(k) Calculator'!$M$32+RAND()*('401(k) Calculator'!$M$33-'401(k) Calculator'!$M$32),'401(k) Calculator'!$E$31),"")</f>
        <v>0.06</v>
      </c>
      <c r="K20" s="19">
        <f ca="1">IF(B20&lt;'401(k) Calculator'!$E$9,FV(J20/num,num,-(D20+E20+G20)/num,-K19),"")</f>
        <v>196139.4660985941</v>
      </c>
      <c r="L20" s="19">
        <f ca="1">IF(B20&lt;'401(k) Calculator'!$E$9,FV(J20/num,num,-(D20+E20+G20)/num,-K19)-(K19+D20+E20+G20),"")</f>
        <v>11035.349685384601</v>
      </c>
      <c r="M20" s="2"/>
      <c r="W20" s="2"/>
      <c r="X20" s="2"/>
      <c r="Y20" s="3"/>
      <c r="AA20" s="2"/>
      <c r="AB20" s="2"/>
      <c r="AQ20" s="3"/>
    </row>
    <row r="21" spans="1:43" ht="15" customHeight="1" x14ac:dyDescent="0.25">
      <c r="A21" s="12">
        <f>IF(A20&gt;='401(k) Calculator'!$M$8,NA(),1+A20)</f>
        <v>13</v>
      </c>
      <c r="B21" s="12">
        <f>IF(ISERROR(A21),"",'401(k) Calculator'!$E$8+A20)</f>
        <v>42</v>
      </c>
      <c r="C21" s="16">
        <f>IF(B21&gt;='401(k) Calculator'!$E$9,"",C20*(1+'401(k) Calculator'!$E$14))</f>
        <v>88776.925619378177</v>
      </c>
      <c r="D21" s="17"/>
      <c r="E21" s="17">
        <f>IF(B21&lt;'401(k) Calculator'!$E$9,IF('401(k) Calculator'!$E$21&gt;0,C21*'401(k) Calculator'!$E$21,(E20-D20)+((E20-D20)*'401(k) Calculator'!$E$23)+D21),"")</f>
        <v>8877.692561937818</v>
      </c>
      <c r="F21" s="17">
        <f>IF(B21&lt;'401(k) Calculator'!$E$9,$F$8+SUM($E$9:E21),"")</f>
        <v>107762.32065882868</v>
      </c>
      <c r="G21" s="17">
        <f>IF(B21&lt;'401(k) Calculator'!$E$9,(C21*'401(k) Calculator'!$E$25)*'401(k) Calculator'!$E$24,"")</f>
        <v>2663.307768581345</v>
      </c>
      <c r="H21" s="17">
        <f>IF(B21&lt;'401(k) Calculator'!$E$9,$H$8+SUM($G$9:G21),"")</f>
        <v>32328.696197648605</v>
      </c>
      <c r="I21" s="17">
        <f>IF(B21&gt;='401(k) Calculator'!$E$9,"",I20+E21)</f>
        <v>104862.32065882868</v>
      </c>
      <c r="J21" s="18">
        <f ca="1">IF(B21&lt;'401(k) Calculator'!$E$9,IF(Rate=TRUE,'401(k) Calculator'!$M$32+RAND()*('401(k) Calculator'!$M$33-'401(k) Calculator'!$M$32),'401(k) Calculator'!$E$31),"")</f>
        <v>0.06</v>
      </c>
      <c r="K21" s="19">
        <f ca="1">IF(B21&lt;'401(k) Calculator'!$E$9,FV(J21/num,num,-(D21+E21+G21)/num,-K20),"")</f>
        <v>220100.64663972394</v>
      </c>
      <c r="L21" s="19">
        <f ca="1">IF(B21&lt;'401(k) Calculator'!$E$9,FV(J21/num,num,-(D21+E21+G21)/num,-K20)-(K20+D21+E21+G21),"")</f>
        <v>12420.180210610677</v>
      </c>
      <c r="M21" s="2"/>
      <c r="W21" s="2"/>
      <c r="X21" s="2"/>
      <c r="Y21" s="3"/>
      <c r="AA21" s="2"/>
      <c r="AB21" s="2"/>
      <c r="AQ21" s="3"/>
    </row>
    <row r="22" spans="1:43" ht="15" customHeight="1" x14ac:dyDescent="0.25">
      <c r="A22" s="12">
        <f>IF(A21&gt;='401(k) Calculator'!$M$8,NA(),1+A21)</f>
        <v>14</v>
      </c>
      <c r="B22" s="12">
        <f>IF(ISERROR(A22),"",'401(k) Calculator'!$E$8+A21)</f>
        <v>43</v>
      </c>
      <c r="C22" s="16">
        <f>IF(B22&gt;='401(k) Calculator'!$E$9,"",C21*(1+'401(k) Calculator'!$E$14))</f>
        <v>90552.464131765737</v>
      </c>
      <c r="D22" s="17"/>
      <c r="E22" s="17">
        <f>IF(B22&lt;'401(k) Calculator'!$E$9,IF('401(k) Calculator'!$E$21&gt;0,C22*'401(k) Calculator'!$E$21,(E21-D21)+((E21-D21)*'401(k) Calculator'!$E$23)+D22),"")</f>
        <v>9055.2464131765737</v>
      </c>
      <c r="F22" s="17">
        <f>IF(B22&lt;'401(k) Calculator'!$E$9,$F$8+SUM($E$9:E22),"")</f>
        <v>116817.56707200526</v>
      </c>
      <c r="G22" s="17">
        <f>IF(B22&lt;'401(k) Calculator'!$E$9,(C22*'401(k) Calculator'!$E$25)*'401(k) Calculator'!$E$24,"")</f>
        <v>2716.5739239529721</v>
      </c>
      <c r="H22" s="17">
        <f>IF(B22&lt;'401(k) Calculator'!$E$9,$H$8+SUM($G$9:G22),"")</f>
        <v>35045.270121601578</v>
      </c>
      <c r="I22" s="17">
        <f>IF(B22&gt;='401(k) Calculator'!$E$9,"",I21+E22)</f>
        <v>113917.56707200526</v>
      </c>
      <c r="J22" s="18">
        <f ca="1">IF(B22&lt;'401(k) Calculator'!$E$9,IF(Rate=TRUE,'401(k) Calculator'!$M$32+RAND()*('401(k) Calculator'!$M$33-'401(k) Calculator'!$M$32),'401(k) Calculator'!$E$31),"")</f>
        <v>0.06</v>
      </c>
      <c r="K22" s="19">
        <f ca="1">IF(B22&lt;'401(k) Calculator'!$E$9,FV(J22/num,num,-(D22+E22+G22)/num,-K21),"")</f>
        <v>245776.97491535882</v>
      </c>
      <c r="L22" s="19">
        <f ca="1">IF(B22&lt;'401(k) Calculator'!$E$9,FV(J22/num,num,-(D22+E22+G22)/num,-K21)-(K21+D22+E22+G22),"")</f>
        <v>13904.507938505354</v>
      </c>
      <c r="M22" s="2"/>
      <c r="W22" s="2"/>
      <c r="X22" s="2"/>
      <c r="Y22" s="3"/>
      <c r="AA22" s="2"/>
      <c r="AB22" s="2"/>
      <c r="AQ22" s="3"/>
    </row>
    <row r="23" spans="1:43" ht="15" customHeight="1" x14ac:dyDescent="0.25">
      <c r="A23" s="12">
        <f>IF(A22&gt;='401(k) Calculator'!$M$8,NA(),1+A22)</f>
        <v>15</v>
      </c>
      <c r="B23" s="12">
        <f>IF(ISERROR(A23),"",'401(k) Calculator'!$E$8+A22)</f>
        <v>44</v>
      </c>
      <c r="C23" s="16">
        <f>IF(B23&gt;='401(k) Calculator'!$E$9,"",C22*(1+'401(k) Calculator'!$E$14))</f>
        <v>92363.513414401052</v>
      </c>
      <c r="D23" s="17"/>
      <c r="E23" s="17">
        <f>IF(B23&lt;'401(k) Calculator'!$E$9,IF('401(k) Calculator'!$E$21&gt;0,C23*'401(k) Calculator'!$E$21,(E22-D22)+((E22-D22)*'401(k) Calculator'!$E$23)+D23),"")</f>
        <v>9236.3513414401059</v>
      </c>
      <c r="F23" s="17">
        <f>IF(B23&lt;'401(k) Calculator'!$E$9,$F$8+SUM($E$9:E23),"")</f>
        <v>126053.91841344537</v>
      </c>
      <c r="G23" s="17">
        <f>IF(B23&lt;'401(k) Calculator'!$E$9,(C23*'401(k) Calculator'!$E$25)*'401(k) Calculator'!$E$24,"")</f>
        <v>2770.9054024320312</v>
      </c>
      <c r="H23" s="17">
        <f>IF(B23&lt;'401(k) Calculator'!$E$9,$H$8+SUM($G$9:G23),"")</f>
        <v>37816.175524033606</v>
      </c>
      <c r="I23" s="17">
        <f>IF(B23&gt;='401(k) Calculator'!$E$9,"",I22+E23)</f>
        <v>123153.91841344537</v>
      </c>
      <c r="J23" s="18">
        <f ca="1">IF(B23&lt;'401(k) Calculator'!$E$9,IF(Rate=TRUE,'401(k) Calculator'!$M$32+RAND()*('401(k) Calculator'!$M$33-'401(k) Calculator'!$M$32),'401(k) Calculator'!$E$31),"")</f>
        <v>0.06</v>
      </c>
      <c r="K23" s="19">
        <f ca="1">IF(B23&lt;'401(k) Calculator'!$E$9,FV(J23/num,num,-(D23+E23+G23)/num,-K22),"")</f>
        <v>273278.9829757681</v>
      </c>
      <c r="L23" s="19">
        <f ca="1">IF(B23&lt;'401(k) Calculator'!$E$9,FV(J23/num,num,-(D23+E23+G23)/num,-K22)-(K22+D23+E23+G23),"")</f>
        <v>15494.751316537149</v>
      </c>
      <c r="M23" s="2"/>
      <c r="W23" s="2"/>
      <c r="X23" s="2"/>
      <c r="Y23" s="3"/>
      <c r="AA23" s="2"/>
      <c r="AB23" s="2"/>
      <c r="AQ23" s="3"/>
    </row>
    <row r="24" spans="1:43" ht="15" customHeight="1" x14ac:dyDescent="0.25">
      <c r="A24" s="12">
        <f>IF(A23&gt;='401(k) Calculator'!$M$8,NA(),1+A23)</f>
        <v>16</v>
      </c>
      <c r="B24" s="12">
        <f>IF(ISERROR(A24),"",'401(k) Calculator'!$E$8+A23)</f>
        <v>45</v>
      </c>
      <c r="C24" s="16">
        <f>IF(B24&gt;='401(k) Calculator'!$E$9,"",C23*(1+'401(k) Calculator'!$E$14))</f>
        <v>94210.783682689071</v>
      </c>
      <c r="D24" s="17"/>
      <c r="E24" s="17">
        <f>IF(B24&lt;'401(k) Calculator'!$E$9,IF('401(k) Calculator'!$E$21&gt;0,C24*'401(k) Calculator'!$E$21,(E23-D23)+((E23-D23)*'401(k) Calculator'!$E$23)+D24),"")</f>
        <v>9421.0783682689071</v>
      </c>
      <c r="F24" s="17">
        <f>IF(B24&lt;'401(k) Calculator'!$E$9,$F$8+SUM($E$9:E24),"")</f>
        <v>135474.99678171426</v>
      </c>
      <c r="G24" s="17">
        <f>IF(B24&lt;'401(k) Calculator'!$E$9,(C24*'401(k) Calculator'!$E$25)*'401(k) Calculator'!$E$24,"")</f>
        <v>2826.3235104806722</v>
      </c>
      <c r="H24" s="17">
        <f>IF(B24&lt;'401(k) Calculator'!$E$9,$H$8+SUM($G$9:G24),"")</f>
        <v>40642.49903451428</v>
      </c>
      <c r="I24" s="17">
        <f>IF(B24&gt;='401(k) Calculator'!$E$9,"",I23+E24)</f>
        <v>132574.99678171426</v>
      </c>
      <c r="J24" s="18">
        <f ca="1">IF(B24&lt;'401(k) Calculator'!$E$9,IF(Rate=TRUE,'401(k) Calculator'!$M$32+RAND()*('401(k) Calculator'!$M$33-'401(k) Calculator'!$M$32),'401(k) Calculator'!$E$31),"")</f>
        <v>0.06</v>
      </c>
      <c r="K24" s="19">
        <f ca="1">IF(B24&lt;'401(k) Calculator'!$E$9,FV(J24/num,num,-(D24+E24+G24)/num,-K23),"")</f>
        <v>302724.11515604227</v>
      </c>
      <c r="L24" s="19">
        <f ca="1">IF(B24&lt;'401(k) Calculator'!$E$9,FV(J24/num,num,-(D24+E24+G24)/num,-K23)-(K23+D24+E24+G24),"")</f>
        <v>17197.730301524571</v>
      </c>
      <c r="M24" s="2"/>
      <c r="W24" s="2"/>
      <c r="X24" s="2"/>
      <c r="Y24" s="3"/>
      <c r="AA24" s="2"/>
      <c r="AB24" s="2"/>
      <c r="AQ24" s="3"/>
    </row>
    <row r="25" spans="1:43" ht="15" customHeight="1" x14ac:dyDescent="0.25">
      <c r="A25" s="12">
        <f>IF(A24&gt;='401(k) Calculator'!$M$8,NA(),1+A24)</f>
        <v>17</v>
      </c>
      <c r="B25" s="12">
        <f>IF(ISERROR(A25),"",'401(k) Calculator'!$E$8+A24)</f>
        <v>46</v>
      </c>
      <c r="C25" s="16">
        <f>IF(B25&gt;='401(k) Calculator'!$E$9,"",C24*(1+'401(k) Calculator'!$E$14))</f>
        <v>96094.999356342858</v>
      </c>
      <c r="D25" s="17"/>
      <c r="E25" s="17">
        <f>IF(B25&lt;'401(k) Calculator'!$E$9,IF('401(k) Calculator'!$E$21&gt;0,C25*'401(k) Calculator'!$E$21,(E24-D24)+((E24-D24)*'401(k) Calculator'!$E$23)+D25),"")</f>
        <v>9609.4999356342869</v>
      </c>
      <c r="F25" s="17">
        <f>IF(B25&lt;'401(k) Calculator'!$E$9,$F$8+SUM($E$9:E25),"")</f>
        <v>145084.49671734855</v>
      </c>
      <c r="G25" s="17">
        <f>IF(B25&lt;'401(k) Calculator'!$E$9,(C25*'401(k) Calculator'!$E$25)*'401(k) Calculator'!$E$24,"")</f>
        <v>2882.8499806902855</v>
      </c>
      <c r="H25" s="17">
        <f>IF(B25&lt;'401(k) Calculator'!$E$9,$H$8+SUM($G$9:G25),"")</f>
        <v>43525.349015204563</v>
      </c>
      <c r="I25" s="17">
        <f>IF(B25&gt;='401(k) Calculator'!$E$9,"",I24+E25)</f>
        <v>142184.49671734855</v>
      </c>
      <c r="J25" s="18">
        <f ca="1">IF(B25&lt;'401(k) Calculator'!$E$9,IF(Rate=TRUE,'401(k) Calculator'!$M$32+RAND()*('401(k) Calculator'!$M$33-'401(k) Calculator'!$M$32),'401(k) Calculator'!$E$31),"")</f>
        <v>0.06</v>
      </c>
      <c r="K25" s="19">
        <f ca="1">IF(B25&lt;'401(k) Calculator'!$E$9,FV(J25/num,num,-(D25+E25+G25)/num,-K24),"")</f>
        <v>334237.15630889212</v>
      </c>
      <c r="L25" s="19">
        <f ca="1">IF(B25&lt;'401(k) Calculator'!$E$9,FV(J25/num,num,-(D25+E25+G25)/num,-K24)-(K24+D25+E25+G25),"")</f>
        <v>19020.691236525308</v>
      </c>
      <c r="M25" s="2"/>
      <c r="W25" s="2"/>
      <c r="X25" s="2"/>
      <c r="Y25" s="3"/>
      <c r="AA25" s="2"/>
      <c r="AB25" s="2"/>
      <c r="AQ25" s="3"/>
    </row>
    <row r="26" spans="1:43" ht="15" customHeight="1" x14ac:dyDescent="0.25">
      <c r="A26" s="12">
        <f>IF(A25&gt;='401(k) Calculator'!$M$8,NA(),1+A25)</f>
        <v>18</v>
      </c>
      <c r="B26" s="12">
        <f>IF(ISERROR(A26),"",'401(k) Calculator'!$E$8+A25)</f>
        <v>47</v>
      </c>
      <c r="C26" s="16">
        <f>IF(B26&gt;='401(k) Calculator'!$E$9,"",C25*(1+'401(k) Calculator'!$E$14))</f>
        <v>98016.899343469719</v>
      </c>
      <c r="D26" s="17"/>
      <c r="E26" s="17">
        <f>IF(B26&lt;'401(k) Calculator'!$E$9,IF('401(k) Calculator'!$E$21&gt;0,C26*'401(k) Calculator'!$E$21,(E25-D25)+((E25-D25)*'401(k) Calculator'!$E$23)+D26),"")</f>
        <v>9801.6899343469722</v>
      </c>
      <c r="F26" s="17">
        <f>IF(B26&lt;'401(k) Calculator'!$E$9,$F$8+SUM($E$9:E26),"")</f>
        <v>154886.18665169552</v>
      </c>
      <c r="G26" s="17">
        <f>IF(B26&lt;'401(k) Calculator'!$E$9,(C26*'401(k) Calculator'!$E$25)*'401(k) Calculator'!$E$24,"")</f>
        <v>2940.5069803040915</v>
      </c>
      <c r="H26" s="17">
        <f>IF(B26&lt;'401(k) Calculator'!$E$9,$H$8+SUM($G$9:G26),"")</f>
        <v>46465.855995508653</v>
      </c>
      <c r="I26" s="17">
        <f>IF(B26&gt;='401(k) Calculator'!$E$9,"",I25+E26)</f>
        <v>151986.18665169552</v>
      </c>
      <c r="J26" s="18">
        <f ca="1">IF(B26&lt;'401(k) Calculator'!$E$9,IF(Rate=TRUE,'401(k) Calculator'!$M$32+RAND()*('401(k) Calculator'!$M$33-'401(k) Calculator'!$M$32),'401(k) Calculator'!$E$31),"")</f>
        <v>0.06</v>
      </c>
      <c r="K26" s="19">
        <f ca="1">IF(B26&lt;'401(k) Calculator'!$E$9,FV(J26/num,num,-(D26+E26+G26)/num,-K25),"")</f>
        <v>367950.68648787384</v>
      </c>
      <c r="L26" s="19">
        <f ca="1">IF(B26&lt;'401(k) Calculator'!$E$9,FV(J26/num,num,-(D26+E26+G26)/num,-K25)-(K25+D26+E26+G26),"")</f>
        <v>20971.333264330635</v>
      </c>
      <c r="M26" s="2"/>
      <c r="W26" s="2"/>
      <c r="X26" s="2"/>
      <c r="Y26" s="3"/>
      <c r="AA26" s="2"/>
      <c r="AB26" s="2"/>
      <c r="AQ26" s="3"/>
    </row>
    <row r="27" spans="1:43" ht="15" customHeight="1" x14ac:dyDescent="0.25">
      <c r="A27" s="12">
        <f>IF(A26&gt;='401(k) Calculator'!$M$8,NA(),1+A26)</f>
        <v>19</v>
      </c>
      <c r="B27" s="12">
        <f>IF(ISERROR(A27),"",'401(k) Calculator'!$E$8+A26)</f>
        <v>48</v>
      </c>
      <c r="C27" s="16">
        <f>IF(B27&gt;='401(k) Calculator'!$E$9,"",C26*(1+'401(k) Calculator'!$E$14))</f>
        <v>99977.237330339121</v>
      </c>
      <c r="D27" s="17"/>
      <c r="E27" s="17">
        <f>IF(B27&lt;'401(k) Calculator'!$E$9,IF('401(k) Calculator'!$E$21&gt;0,C27*'401(k) Calculator'!$E$21,(E26-D26)+((E26-D26)*'401(k) Calculator'!$E$23)+D27),"")</f>
        <v>9997.7237330339121</v>
      </c>
      <c r="F27" s="17">
        <f>IF(B27&lt;'401(k) Calculator'!$E$9,$F$8+SUM($E$9:E27),"")</f>
        <v>164883.91038472945</v>
      </c>
      <c r="G27" s="17">
        <f>IF(B27&lt;'401(k) Calculator'!$E$9,(C27*'401(k) Calculator'!$E$25)*'401(k) Calculator'!$E$24,"")</f>
        <v>2999.3171199101735</v>
      </c>
      <c r="H27" s="17">
        <f>IF(B27&lt;'401(k) Calculator'!$E$9,$H$8+SUM($G$9:G27),"")</f>
        <v>49465.173115418824</v>
      </c>
      <c r="I27" s="17">
        <f>IF(B27&gt;='401(k) Calculator'!$E$9,"",I26+E27)</f>
        <v>161983.91038472945</v>
      </c>
      <c r="J27" s="18">
        <f ca="1">IF(B27&lt;'401(k) Calculator'!$E$9,IF(Rate=TRUE,'401(k) Calculator'!$M$32+RAND()*('401(k) Calculator'!$M$33-'401(k) Calculator'!$M$32),'401(k) Calculator'!$E$31),"")</f>
        <v>0.06</v>
      </c>
      <c r="K27" s="19">
        <f ca="1">IF(B27&lt;'401(k) Calculator'!$E$9,FV(J27/num,num,-(D27+E27+G27)/num,-K26),"")</f>
        <v>404005.56371320359</v>
      </c>
      <c r="L27" s="19">
        <f ca="1">IF(B27&lt;'401(k) Calculator'!$E$9,FV(J27/num,num,-(D27+E27+G27)/num,-K26)-(K26+D27+E27+G27),"")</f>
        <v>23057.836372385675</v>
      </c>
      <c r="M27" s="2"/>
      <c r="W27" s="2"/>
      <c r="X27" s="2"/>
      <c r="Y27" s="3"/>
      <c r="AA27" s="2"/>
      <c r="AB27" s="2"/>
      <c r="AQ27" s="3"/>
    </row>
    <row r="28" spans="1:43" ht="15" customHeight="1" x14ac:dyDescent="0.25">
      <c r="A28" s="12">
        <f>IF(A27&gt;='401(k) Calculator'!$M$8,NA(),1+A27)</f>
        <v>20</v>
      </c>
      <c r="B28" s="12">
        <f>IF(ISERROR(A28),"",'401(k) Calculator'!$E$8+A27)</f>
        <v>49</v>
      </c>
      <c r="C28" s="16">
        <f>IF(B28&gt;='401(k) Calculator'!$E$9,"",C27*(1+'401(k) Calculator'!$E$14))</f>
        <v>101976.78207694591</v>
      </c>
      <c r="D28" s="17"/>
      <c r="E28" s="17">
        <f>IF(B28&lt;'401(k) Calculator'!$E$9,IF('401(k) Calculator'!$E$21&gt;0,C28*'401(k) Calculator'!$E$21,(E27-D27)+((E27-D27)*'401(k) Calculator'!$E$23)+D28),"")</f>
        <v>10197.678207694591</v>
      </c>
      <c r="F28" s="17">
        <f>IF(B28&lt;'401(k) Calculator'!$E$9,$F$8+SUM($E$9:E28),"")</f>
        <v>175081.58859242403</v>
      </c>
      <c r="G28" s="17">
        <f>IF(B28&lt;'401(k) Calculator'!$E$9,(C28*'401(k) Calculator'!$E$25)*'401(k) Calculator'!$E$24,"")</f>
        <v>3059.3034623083772</v>
      </c>
      <c r="H28" s="17">
        <f>IF(B28&lt;'401(k) Calculator'!$E$9,$H$8+SUM($G$9:G28),"")</f>
        <v>52524.476577727204</v>
      </c>
      <c r="I28" s="17">
        <f>IF(B28&gt;='401(k) Calculator'!$E$9,"",I27+E28)</f>
        <v>172181.58859242403</v>
      </c>
      <c r="J28" s="18">
        <f ca="1">IF(B28&lt;'401(k) Calculator'!$E$9,IF(Rate=TRUE,'401(k) Calculator'!$M$32+RAND()*('401(k) Calculator'!$M$33-'401(k) Calculator'!$M$32),'401(k) Calculator'!$E$31),"")</f>
        <v>0.06</v>
      </c>
      <c r="K28" s="19">
        <f ca="1">IF(B28&lt;'401(k) Calculator'!$E$9,FV(J28/num,num,-(D28+E28+G28)/num,-K27),"")</f>
        <v>442551.43655300915</v>
      </c>
      <c r="L28" s="19">
        <f ca="1">IF(B28&lt;'401(k) Calculator'!$E$9,FV(J28/num,num,-(D28+E28+G28)/num,-K27)-(K27+D28+E28+G28),"")</f>
        <v>25288.891169802577</v>
      </c>
      <c r="M28" s="2"/>
      <c r="W28" s="2"/>
      <c r="X28" s="2"/>
      <c r="Y28" s="3"/>
      <c r="AA28" s="2"/>
      <c r="AB28" s="2"/>
      <c r="AQ28" s="3"/>
    </row>
    <row r="29" spans="1:43" ht="15" customHeight="1" x14ac:dyDescent="0.25">
      <c r="A29" s="12">
        <f>IF(A28&gt;='401(k) Calculator'!$M$8,NA(),1+A28)</f>
        <v>21</v>
      </c>
      <c r="B29" s="12">
        <f>IF(ISERROR(A29),"",'401(k) Calculator'!$E$8+A28)</f>
        <v>50</v>
      </c>
      <c r="C29" s="16">
        <f>IF(B29&gt;='401(k) Calculator'!$E$9,"",C28*(1+'401(k) Calculator'!$E$14))</f>
        <v>104016.31771848483</v>
      </c>
      <c r="D29" s="17"/>
      <c r="E29" s="17">
        <f>IF(B29&lt;'401(k) Calculator'!$E$9,IF('401(k) Calculator'!$E$21&gt;0,C29*'401(k) Calculator'!$E$21,(E28-D28)+((E28-D28)*'401(k) Calculator'!$E$23)+D29),"")</f>
        <v>10401.631771848484</v>
      </c>
      <c r="F29" s="17">
        <f>IF(B29&lt;'401(k) Calculator'!$E$9,$F$8+SUM($E$9:E29),"")</f>
        <v>185483.22036427251</v>
      </c>
      <c r="G29" s="17">
        <f>IF(B29&lt;'401(k) Calculator'!$E$9,(C29*'401(k) Calculator'!$E$25)*'401(k) Calculator'!$E$24,"")</f>
        <v>3120.489531554545</v>
      </c>
      <c r="H29" s="17">
        <f>IF(B29&lt;'401(k) Calculator'!$E$9,$H$8+SUM($G$9:G29),"")</f>
        <v>55644.966109281748</v>
      </c>
      <c r="I29" s="17">
        <f>IF(B29&gt;='401(k) Calculator'!$E$9,"",I28+E29)</f>
        <v>182583.22036427251</v>
      </c>
      <c r="J29" s="18">
        <f ca="1">IF(B29&lt;'401(k) Calculator'!$E$9,IF(Rate=TRUE,'401(k) Calculator'!$M$32+RAND()*('401(k) Calculator'!$M$33-'401(k) Calculator'!$M$32),'401(k) Calculator'!$E$31),"")</f>
        <v>0.06</v>
      </c>
      <c r="K29" s="19">
        <f ca="1">IF(B29&lt;'401(k) Calculator'!$E$9,FV(J29/num,num,-(D29+E29+G29)/num,-K28),"")</f>
        <v>483747.28835975897</v>
      </c>
      <c r="L29" s="19">
        <f ca="1">IF(B29&lt;'401(k) Calculator'!$E$9,FV(J29/num,num,-(D29+E29+G29)/num,-K28)-(K28+D29+E29+G29),"")</f>
        <v>27673.730503346771</v>
      </c>
      <c r="M29" s="2"/>
      <c r="W29" s="2"/>
      <c r="X29" s="2"/>
      <c r="Y29" s="3"/>
      <c r="AA29" s="2"/>
      <c r="AB29" s="2"/>
      <c r="AQ29" s="3"/>
    </row>
    <row r="30" spans="1:43" ht="15" customHeight="1" x14ac:dyDescent="0.25">
      <c r="A30" s="12">
        <f>IF(A29&gt;='401(k) Calculator'!$M$8,NA(),1+A29)</f>
        <v>22</v>
      </c>
      <c r="B30" s="12">
        <f>IF(ISERROR(A30),"",'401(k) Calculator'!$E$8+A29)</f>
        <v>51</v>
      </c>
      <c r="C30" s="16">
        <f>IF(B30&gt;='401(k) Calculator'!$E$9,"",C29*(1+'401(k) Calculator'!$E$14))</f>
        <v>106096.64407285453</v>
      </c>
      <c r="D30" s="17"/>
      <c r="E30" s="17">
        <f>IF(B30&lt;'401(k) Calculator'!$E$9,IF('401(k) Calculator'!$E$21&gt;0,C30*'401(k) Calculator'!$E$21,(E29-D29)+((E29-D29)*'401(k) Calculator'!$E$23)+D30),"")</f>
        <v>10609.664407285454</v>
      </c>
      <c r="F30" s="17">
        <f>IF(B30&lt;'401(k) Calculator'!$E$9,$F$8+SUM($E$9:E30),"")</f>
        <v>196092.88477155796</v>
      </c>
      <c r="G30" s="17">
        <f>IF(B30&lt;'401(k) Calculator'!$E$9,(C30*'401(k) Calculator'!$E$25)*'401(k) Calculator'!$E$24,"")</f>
        <v>3182.8993221856358</v>
      </c>
      <c r="H30" s="17">
        <f>IF(B30&lt;'401(k) Calculator'!$E$9,$H$8+SUM($G$9:G30),"")</f>
        <v>58827.865431467384</v>
      </c>
      <c r="I30" s="17">
        <f>IF(B30&gt;='401(k) Calculator'!$E$9,"",I29+E30)</f>
        <v>193192.88477155796</v>
      </c>
      <c r="J30" s="18">
        <f ca="1">IF(B30&lt;'401(k) Calculator'!$E$9,IF(Rate=TRUE,'401(k) Calculator'!$M$32+RAND()*('401(k) Calculator'!$M$33-'401(k) Calculator'!$M$32),'401(k) Calculator'!$E$31),"")</f>
        <v>0.06</v>
      </c>
      <c r="K30" s="19">
        <f ca="1">IF(B30&lt;'401(k) Calculator'!$E$9,FV(J30/num,num,-(D30+E30+G30)/num,-K29),"")</f>
        <v>527762.01511509658</v>
      </c>
      <c r="L30" s="19">
        <f ca="1">IF(B30&lt;'401(k) Calculator'!$E$9,FV(J30/num,num,-(D30+E30+G30)/num,-K29)-(K29+D30+E30+G30),"")</f>
        <v>30222.163025866554</v>
      </c>
      <c r="M30" s="2"/>
      <c r="W30" s="2"/>
      <c r="X30" s="2"/>
      <c r="Y30" s="3"/>
      <c r="AA30" s="2"/>
      <c r="AB30" s="2"/>
      <c r="AQ30" s="3"/>
    </row>
    <row r="31" spans="1:43" ht="15" customHeight="1" x14ac:dyDescent="0.25">
      <c r="A31" s="12">
        <f>IF(A30&gt;='401(k) Calculator'!$M$8,NA(),1+A30)</f>
        <v>23</v>
      </c>
      <c r="B31" s="12">
        <f>IF(ISERROR(A31),"",'401(k) Calculator'!$E$8+A30)</f>
        <v>52</v>
      </c>
      <c r="C31" s="16">
        <f>IF(B31&gt;='401(k) Calculator'!$E$9,"",C30*(1+'401(k) Calculator'!$E$14))</f>
        <v>108218.57695431162</v>
      </c>
      <c r="D31" s="17"/>
      <c r="E31" s="17">
        <f>IF(B31&lt;'401(k) Calculator'!$E$9,IF('401(k) Calculator'!$E$21&gt;0,C31*'401(k) Calculator'!$E$21,(E30-D30)+((E30-D30)*'401(k) Calculator'!$E$23)+D31),"")</f>
        <v>10821.857695431163</v>
      </c>
      <c r="F31" s="17">
        <f>IF(B31&lt;'401(k) Calculator'!$E$9,$F$8+SUM($E$9:E31),"")</f>
        <v>206914.74246698912</v>
      </c>
      <c r="G31" s="17">
        <f>IF(B31&lt;'401(k) Calculator'!$E$9,(C31*'401(k) Calculator'!$E$25)*'401(k) Calculator'!$E$24,"")</f>
        <v>3246.5573086293484</v>
      </c>
      <c r="H31" s="17">
        <f>IF(B31&lt;'401(k) Calculator'!$E$9,$H$8+SUM($G$9:G31),"")</f>
        <v>62074.422740096736</v>
      </c>
      <c r="I31" s="17">
        <f>IF(B31&gt;='401(k) Calculator'!$E$9,"",I30+E31)</f>
        <v>204014.74246698912</v>
      </c>
      <c r="J31" s="18">
        <f ca="1">IF(B31&lt;'401(k) Calculator'!$E$9,IF(Rate=TRUE,'401(k) Calculator'!$M$32+RAND()*('401(k) Calculator'!$M$33-'401(k) Calculator'!$M$32),'401(k) Calculator'!$E$31),"")</f>
        <v>0.06</v>
      </c>
      <c r="K31" s="19">
        <f ca="1">IF(B31&lt;'401(k) Calculator'!$E$9,FV(J31/num,num,-(D31+E31+G31)/num,-K30),"")</f>
        <v>574775.0389567957</v>
      </c>
      <c r="L31" s="19">
        <f ca="1">IF(B31&lt;'401(k) Calculator'!$E$9,FV(J31/num,num,-(D31+E31+G31)/num,-K30)-(K30+D31+E31+G31),"")</f>
        <v>32944.608837638516</v>
      </c>
      <c r="M31" s="2"/>
      <c r="W31" s="2"/>
      <c r="X31" s="2"/>
      <c r="Y31" s="3"/>
      <c r="AA31" s="2"/>
      <c r="AB31" s="2"/>
      <c r="AQ31" s="3"/>
    </row>
    <row r="32" spans="1:43" ht="15" customHeight="1" x14ac:dyDescent="0.25">
      <c r="A32" s="12">
        <f>IF(A31&gt;='401(k) Calculator'!$M$8,NA(),1+A31)</f>
        <v>24</v>
      </c>
      <c r="B32" s="12">
        <f>IF(ISERROR(A32),"",'401(k) Calculator'!$E$8+A31)</f>
        <v>53</v>
      </c>
      <c r="C32" s="16">
        <f>IF(B32&gt;='401(k) Calculator'!$E$9,"",C31*(1+'401(k) Calculator'!$E$14))</f>
        <v>110382.94849339785</v>
      </c>
      <c r="D32" s="17"/>
      <c r="E32" s="17">
        <f>IF(B32&lt;'401(k) Calculator'!$E$9,IF('401(k) Calculator'!$E$21&gt;0,C32*'401(k) Calculator'!$E$21,(E31-D31)+((E31-D31)*'401(k) Calculator'!$E$23)+D32),"")</f>
        <v>11038.294849339785</v>
      </c>
      <c r="F32" s="17">
        <f>IF(B32&lt;'401(k) Calculator'!$E$9,$F$8+SUM($E$9:E32),"")</f>
        <v>217953.0373163289</v>
      </c>
      <c r="G32" s="17">
        <f>IF(B32&lt;'401(k) Calculator'!$E$9,(C32*'401(k) Calculator'!$E$25)*'401(k) Calculator'!$E$24,"")</f>
        <v>3311.4884548019354</v>
      </c>
      <c r="H32" s="17">
        <f>IF(B32&lt;'401(k) Calculator'!$E$9,$H$8+SUM($G$9:G32),"")</f>
        <v>65385.911194898668</v>
      </c>
      <c r="I32" s="17">
        <f>IF(B32&gt;='401(k) Calculator'!$E$9,"",I31+E32)</f>
        <v>215053.0373163289</v>
      </c>
      <c r="J32" s="18">
        <f ca="1">IF(B32&lt;'401(k) Calculator'!$E$9,IF(Rate=TRUE,'401(k) Calculator'!$M$32+RAND()*('401(k) Calculator'!$M$33-'401(k) Calculator'!$M$32),'401(k) Calculator'!$E$31),"")</f>
        <v>0.06</v>
      </c>
      <c r="K32" s="19">
        <f ca="1">IF(B32&lt;'401(k) Calculator'!$E$9,FV(J32/num,num,-(D32+E32+G32)/num,-K31),"")</f>
        <v>624976.95958946832</v>
      </c>
      <c r="L32" s="19">
        <f ca="1">IF(B32&lt;'401(k) Calculator'!$E$9,FV(J32/num,num,-(D32+E32+G32)/num,-K31)-(K31+D32+E32+G32),"")</f>
        <v>35852.137328530895</v>
      </c>
      <c r="M32" s="2"/>
      <c r="W32" s="2"/>
      <c r="X32" s="2"/>
      <c r="Y32" s="3"/>
      <c r="AA32" s="2"/>
      <c r="AB32" s="2"/>
      <c r="AQ32" s="3"/>
    </row>
    <row r="33" spans="1:43" ht="15" customHeight="1" x14ac:dyDescent="0.25">
      <c r="A33" s="12">
        <f>IF(A32&gt;='401(k) Calculator'!$M$8,NA(),1+A32)</f>
        <v>25</v>
      </c>
      <c r="B33" s="12">
        <f>IF(ISERROR(A33),"",'401(k) Calculator'!$E$8+A32)</f>
        <v>54</v>
      </c>
      <c r="C33" s="16">
        <f>IF(B33&gt;='401(k) Calculator'!$E$9,"",C32*(1+'401(k) Calculator'!$E$14))</f>
        <v>112590.60746326581</v>
      </c>
      <c r="D33" s="17"/>
      <c r="E33" s="17">
        <f>IF(B33&lt;'401(k) Calculator'!$E$9,IF('401(k) Calculator'!$E$21&gt;0,C33*'401(k) Calculator'!$E$21,(E32-D32)+((E32-D32)*'401(k) Calculator'!$E$23)+D33),"")</f>
        <v>11259.060746326582</v>
      </c>
      <c r="F33" s="17">
        <f>IF(B33&lt;'401(k) Calculator'!$E$9,$F$8+SUM($E$9:E33),"")</f>
        <v>229212.09806265548</v>
      </c>
      <c r="G33" s="17">
        <f>IF(B33&lt;'401(k) Calculator'!$E$9,(C33*'401(k) Calculator'!$E$25)*'401(k) Calculator'!$E$24,"")</f>
        <v>3377.7182238979744</v>
      </c>
      <c r="H33" s="17">
        <f>IF(B33&lt;'401(k) Calculator'!$E$9,$H$8+SUM($G$9:G33),"")</f>
        <v>68763.629418796641</v>
      </c>
      <c r="I33" s="17">
        <f>IF(B33&gt;='401(k) Calculator'!$E$9,"",I32+E33)</f>
        <v>226312.09806265548</v>
      </c>
      <c r="J33" s="18">
        <f ca="1">IF(B33&lt;'401(k) Calculator'!$E$9,IF(Rate=TRUE,'401(k) Calculator'!$M$32+RAND()*('401(k) Calculator'!$M$33-'401(k) Calculator'!$M$32),'401(k) Calculator'!$E$31),"")</f>
        <v>0.06</v>
      </c>
      <c r="K33" s="19">
        <f ca="1">IF(B33&lt;'401(k) Calculator'!$E$9,FV(J33/num,num,-(D33+E33+G33)/num,-K32),"")</f>
        <v>678570.24591646902</v>
      </c>
      <c r="L33" s="19">
        <f ca="1">IF(B33&lt;'401(k) Calculator'!$E$9,FV(J33/num,num,-(D33+E33+G33)/num,-K32)-(K32+D33+E33+G33),"")</f>
        <v>38956.507356776157</v>
      </c>
      <c r="M33" s="2"/>
      <c r="W33" s="2"/>
      <c r="X33" s="2"/>
      <c r="Y33" s="3"/>
      <c r="AA33" s="2"/>
      <c r="AB33" s="2"/>
      <c r="AQ33" s="3"/>
    </row>
    <row r="34" spans="1:43" ht="15" customHeight="1" x14ac:dyDescent="0.25">
      <c r="A34" s="12">
        <f>IF(A33&gt;='401(k) Calculator'!$M$8,NA(),1+A33)</f>
        <v>26</v>
      </c>
      <c r="B34" s="12">
        <f>IF(ISERROR(A34),"",'401(k) Calculator'!$E$8+A33)</f>
        <v>55</v>
      </c>
      <c r="C34" s="16">
        <f>IF(B34&gt;='401(k) Calculator'!$E$9,"",C33*(1+'401(k) Calculator'!$E$14))</f>
        <v>114842.41961253113</v>
      </c>
      <c r="D34" s="17"/>
      <c r="E34" s="17">
        <f>IF(B34&lt;'401(k) Calculator'!$E$9,IF('401(k) Calculator'!$E$21&gt;0,C34*'401(k) Calculator'!$E$21,(E33-D33)+((E33-D33)*'401(k) Calculator'!$E$23)+D34),"")</f>
        <v>11484.241961253114</v>
      </c>
      <c r="F34" s="17">
        <f>IF(B34&lt;'401(k) Calculator'!$E$9,$F$8+SUM($E$9:E34),"")</f>
        <v>240696.34002390859</v>
      </c>
      <c r="G34" s="17">
        <f>IF(B34&lt;'401(k) Calculator'!$E$9,(C34*'401(k) Calculator'!$E$25)*'401(k) Calculator'!$E$24,"")</f>
        <v>3445.2725883759335</v>
      </c>
      <c r="H34" s="17">
        <f>IF(B34&lt;'401(k) Calculator'!$E$9,$H$8+SUM($G$9:G34),"")</f>
        <v>72208.902007172568</v>
      </c>
      <c r="I34" s="17">
        <f>IF(B34&gt;='401(k) Calculator'!$E$9,"",I33+E34)</f>
        <v>237796.34002390859</v>
      </c>
      <c r="J34" s="18">
        <f ca="1">IF(B34&lt;'401(k) Calculator'!$E$9,IF(Rate=TRUE,'401(k) Calculator'!$M$32+RAND()*('401(k) Calculator'!$M$33-'401(k) Calculator'!$M$32),'401(k) Calculator'!$E$31),"")</f>
        <v>0.06</v>
      </c>
      <c r="K34" s="19">
        <f ca="1">IF(B34&lt;'401(k) Calculator'!$E$9,FV(J34/num,num,-(D34+E34+G34)/num,-K33),"")</f>
        <v>735769.9703746225</v>
      </c>
      <c r="L34" s="19">
        <f ca="1">IF(B34&lt;'401(k) Calculator'!$E$9,FV(J34/num,num,-(D34+E34+G34)/num,-K33)-(K33+D34+E34+G34),"")</f>
        <v>42270.209908524412</v>
      </c>
      <c r="M34" s="2"/>
      <c r="W34" s="2"/>
      <c r="X34" s="2"/>
      <c r="Y34" s="3"/>
      <c r="AA34" s="2"/>
      <c r="AB34" s="2"/>
      <c r="AQ34" s="3"/>
    </row>
    <row r="35" spans="1:43" ht="15" customHeight="1" x14ac:dyDescent="0.25">
      <c r="A35" s="12">
        <f>IF(A34&gt;='401(k) Calculator'!$M$8,NA(),1+A34)</f>
        <v>27</v>
      </c>
      <c r="B35" s="12">
        <f>IF(ISERROR(A35),"",'401(k) Calculator'!$E$8+A34)</f>
        <v>56</v>
      </c>
      <c r="C35" s="16">
        <f>IF(B35&gt;='401(k) Calculator'!$E$9,"",C34*(1+'401(k) Calculator'!$E$14))</f>
        <v>117139.26800478176</v>
      </c>
      <c r="D35" s="17"/>
      <c r="E35" s="17">
        <f>IF(B35&lt;'401(k) Calculator'!$E$9,IF('401(k) Calculator'!$E$21&gt;0,C35*'401(k) Calculator'!$E$21,(E34-D34)+((E34-D34)*'401(k) Calculator'!$E$23)+D35),"")</f>
        <v>11713.926800478177</v>
      </c>
      <c r="F35" s="17">
        <f>IF(B35&lt;'401(k) Calculator'!$E$9,$F$8+SUM($E$9:E35),"")</f>
        <v>252410.26682438678</v>
      </c>
      <c r="G35" s="17">
        <f>IF(B35&lt;'401(k) Calculator'!$E$9,(C35*'401(k) Calculator'!$E$25)*'401(k) Calculator'!$E$24,"")</f>
        <v>3514.1780401434526</v>
      </c>
      <c r="H35" s="17">
        <f>IF(B35&lt;'401(k) Calculator'!$E$9,$H$8+SUM($G$9:G35),"")</f>
        <v>75723.08004731602</v>
      </c>
      <c r="I35" s="17">
        <f>IF(B35&gt;='401(k) Calculator'!$E$9,"",I34+E35)</f>
        <v>249510.26682438678</v>
      </c>
      <c r="J35" s="18">
        <f ca="1">IF(B35&lt;'401(k) Calculator'!$E$9,IF(Rate=TRUE,'401(k) Calculator'!$M$32+RAND()*('401(k) Calculator'!$M$33-'401(k) Calculator'!$M$32),'401(k) Calculator'!$E$31),"")</f>
        <v>0.06</v>
      </c>
      <c r="K35" s="19">
        <f ca="1">IF(B35&lt;'401(k) Calculator'!$E$9,FV(J35/num,num,-(D35+E35+G35)/num,-K34),"")</f>
        <v>796804.58860648063</v>
      </c>
      <c r="L35" s="19">
        <f ca="1">IF(B35&lt;'401(k) Calculator'!$E$9,FV(J35/num,num,-(D35+E35+G35)/num,-K34)-(K34+D35+E35+G35),"")</f>
        <v>45806.513391236542</v>
      </c>
      <c r="M35" s="2"/>
      <c r="W35" s="2"/>
      <c r="X35" s="2"/>
      <c r="Y35" s="3"/>
      <c r="AA35" s="2"/>
      <c r="AB35" s="2"/>
      <c r="AQ35" s="3"/>
    </row>
    <row r="36" spans="1:43" ht="15" customHeight="1" x14ac:dyDescent="0.25">
      <c r="A36" s="12">
        <f>IF(A35&gt;='401(k) Calculator'!$M$8,NA(),1+A35)</f>
        <v>28</v>
      </c>
      <c r="B36" s="12">
        <f>IF(ISERROR(A36),"",'401(k) Calculator'!$E$8+A35)</f>
        <v>57</v>
      </c>
      <c r="C36" s="16">
        <f>IF(B36&gt;='401(k) Calculator'!$E$9,"",C35*(1+'401(k) Calculator'!$E$14))</f>
        <v>119482.0533648774</v>
      </c>
      <c r="D36" s="17"/>
      <c r="E36" s="17">
        <f>IF(B36&lt;'401(k) Calculator'!$E$9,IF('401(k) Calculator'!$E$21&gt;0,C36*'401(k) Calculator'!$E$21,(E35-D35)+((E35-D35)*'401(k) Calculator'!$E$23)+D36),"")</f>
        <v>11948.205336487741</v>
      </c>
      <c r="F36" s="17">
        <f>IF(B36&lt;'401(k) Calculator'!$E$9,$F$8+SUM($E$9:E36),"")</f>
        <v>264358.47216087452</v>
      </c>
      <c r="G36" s="17">
        <f>IF(B36&lt;'401(k) Calculator'!$E$9,(C36*'401(k) Calculator'!$E$25)*'401(k) Calculator'!$E$24,"")</f>
        <v>3584.4616009463221</v>
      </c>
      <c r="H36" s="17">
        <f>IF(B36&lt;'401(k) Calculator'!$E$9,$H$8+SUM($G$9:G36),"")</f>
        <v>79307.54164826234</v>
      </c>
      <c r="I36" s="17">
        <f>IF(B36&gt;='401(k) Calculator'!$E$9,"",I35+E36)</f>
        <v>261458.47216087452</v>
      </c>
      <c r="J36" s="18">
        <f ca="1">IF(B36&lt;'401(k) Calculator'!$E$9,IF(Rate=TRUE,'401(k) Calculator'!$M$32+RAND()*('401(k) Calculator'!$M$33-'401(k) Calculator'!$M$32),'401(k) Calculator'!$E$31),"")</f>
        <v>0.06</v>
      </c>
      <c r="K36" s="19">
        <f ca="1">IF(B36&lt;'401(k) Calculator'!$E$9,FV(J36/num,num,-(D36+E36+G36)/num,-K35),"")</f>
        <v>861916.76726733556</v>
      </c>
      <c r="L36" s="19">
        <f ca="1">IF(B36&lt;'401(k) Calculator'!$E$9,FV(J36/num,num,-(D36+E36+G36)/num,-K35)-(K35+D36+E36+G36),"")</f>
        <v>49579.511723420816</v>
      </c>
      <c r="M36" s="2"/>
      <c r="W36" s="2"/>
      <c r="X36" s="2"/>
      <c r="Y36" s="3"/>
      <c r="AA36" s="2"/>
      <c r="AB36" s="2"/>
      <c r="AQ36" s="3"/>
    </row>
    <row r="37" spans="1:43" ht="15" customHeight="1" x14ac:dyDescent="0.25">
      <c r="A37" s="12">
        <f>IF(A36&gt;='401(k) Calculator'!$M$8,NA(),1+A36)</f>
        <v>29</v>
      </c>
      <c r="B37" s="12">
        <f>IF(ISERROR(A37),"",'401(k) Calculator'!$E$8+A36)</f>
        <v>58</v>
      </c>
      <c r="C37" s="16">
        <f>IF(B37&gt;='401(k) Calculator'!$E$9,"",C36*(1+'401(k) Calculator'!$E$14))</f>
        <v>121871.69443217495</v>
      </c>
      <c r="D37" s="17"/>
      <c r="E37" s="17">
        <f>IF(B37&lt;'401(k) Calculator'!$E$9,IF('401(k) Calculator'!$E$21&gt;0,C37*'401(k) Calculator'!$E$21,(E36-D36)+((E36-D36)*'401(k) Calculator'!$E$23)+D37),"")</f>
        <v>12187.169443217495</v>
      </c>
      <c r="F37" s="17">
        <f>IF(B37&lt;'401(k) Calculator'!$E$9,$F$8+SUM($E$9:E37),"")</f>
        <v>276545.64160409203</v>
      </c>
      <c r="G37" s="17">
        <f>IF(B37&lt;'401(k) Calculator'!$E$9,(C37*'401(k) Calculator'!$E$25)*'401(k) Calculator'!$E$24,"")</f>
        <v>3656.1508329652484</v>
      </c>
      <c r="H37" s="17">
        <f>IF(B37&lt;'401(k) Calculator'!$E$9,$H$8+SUM($G$9:G37),"")</f>
        <v>82963.692481227583</v>
      </c>
      <c r="I37" s="17">
        <f>IF(B37&gt;='401(k) Calculator'!$E$9,"",I36+E37)</f>
        <v>273645.64160409203</v>
      </c>
      <c r="J37" s="18">
        <f ca="1">IF(B37&lt;'401(k) Calculator'!$E$9,IF(Rate=TRUE,'401(k) Calculator'!$M$32+RAND()*('401(k) Calculator'!$M$33-'401(k) Calculator'!$M$32),'401(k) Calculator'!$E$31),"")</f>
        <v>0.06</v>
      </c>
      <c r="K37" s="19">
        <f ca="1">IF(B37&lt;'401(k) Calculator'!$E$9,FV(J37/num,num,-(D37+E37+G37)/num,-K36),"")</f>
        <v>931364.26293676253</v>
      </c>
      <c r="L37" s="19">
        <f ca="1">IF(B37&lt;'401(k) Calculator'!$E$9,FV(J37/num,num,-(D37+E37+G37)/num,-K36)-(K36+D37+E37+G37),"")</f>
        <v>53604.175393244252</v>
      </c>
      <c r="M37" s="2"/>
      <c r="W37" s="2"/>
      <c r="X37" s="2"/>
      <c r="Y37" s="3"/>
      <c r="AA37" s="2"/>
      <c r="AB37" s="2"/>
      <c r="AQ37" s="3"/>
    </row>
    <row r="38" spans="1:43" ht="15" customHeight="1" x14ac:dyDescent="0.25">
      <c r="A38" s="12">
        <f>IF(A37&gt;='401(k) Calculator'!$M$8,NA(),1+A37)</f>
        <v>30</v>
      </c>
      <c r="B38" s="12">
        <f>IF(ISERROR(A38),"",'401(k) Calculator'!$E$8+A37)</f>
        <v>59</v>
      </c>
      <c r="C38" s="16">
        <f>IF(B38&gt;='401(k) Calculator'!$E$9,"",C37*(1+'401(k) Calculator'!$E$14))</f>
        <v>124309.12832081845</v>
      </c>
      <c r="D38" s="17"/>
      <c r="E38" s="17">
        <f>IF(B38&lt;'401(k) Calculator'!$E$9,IF('401(k) Calculator'!$E$21&gt;0,C38*'401(k) Calculator'!$E$21,(E37-D37)+((E37-D37)*'401(k) Calculator'!$E$23)+D38),"")</f>
        <v>12430.912832081845</v>
      </c>
      <c r="F38" s="17">
        <f>IF(B38&lt;'401(k) Calculator'!$E$9,$F$8+SUM($E$9:E38),"")</f>
        <v>288976.55443617387</v>
      </c>
      <c r="G38" s="17">
        <f>IF(B38&lt;'401(k) Calculator'!$E$9,(C38*'401(k) Calculator'!$E$25)*'401(k) Calculator'!$E$24,"")</f>
        <v>3729.2738496245533</v>
      </c>
      <c r="H38" s="17">
        <f>IF(B38&lt;'401(k) Calculator'!$E$9,$H$8+SUM($G$9:G38),"")</f>
        <v>86692.966330852141</v>
      </c>
      <c r="I38" s="17">
        <f>IF(B38&gt;='401(k) Calculator'!$E$9,"",I37+E38)</f>
        <v>286076.55443617387</v>
      </c>
      <c r="J38" s="18">
        <f ca="1">IF(B38&lt;'401(k) Calculator'!$E$9,IF(Rate=TRUE,'401(k) Calculator'!$M$32+RAND()*('401(k) Calculator'!$M$33-'401(k) Calculator'!$M$32),'401(k) Calculator'!$E$31),"")</f>
        <v>0.06</v>
      </c>
      <c r="K38" s="19">
        <f ca="1">IF(B38&lt;'401(k) Calculator'!$E$9,FV(J38/num,num,-(D38+E38+G38)/num,-K37),"")</f>
        <v>1005420.8552876501</v>
      </c>
      <c r="L38" s="19">
        <f ca="1">IF(B38&lt;'401(k) Calculator'!$E$9,FV(J38/num,num,-(D38+E38+G38)/num,-K37)-(K37+D38+E38+G38),"")</f>
        <v>57896.405669181142</v>
      </c>
      <c r="M38" s="2"/>
      <c r="W38" s="2"/>
      <c r="X38" s="2"/>
      <c r="Y38" s="3"/>
      <c r="AA38" s="2"/>
      <c r="AB38" s="2"/>
      <c r="AQ38" s="3"/>
    </row>
    <row r="39" spans="1:43" ht="15" customHeight="1" x14ac:dyDescent="0.25">
      <c r="A39" s="12">
        <f>IF(A38&gt;='401(k) Calculator'!$M$8,NA(),1+A38)</f>
        <v>31</v>
      </c>
      <c r="B39" s="12">
        <f>IF(ISERROR(A39),"",'401(k) Calculator'!$E$8+A38)</f>
        <v>60</v>
      </c>
      <c r="C39" s="16">
        <f>IF(B39&gt;='401(k) Calculator'!$E$9,"",C38*(1+'401(k) Calculator'!$E$14))</f>
        <v>126795.31088723482</v>
      </c>
      <c r="D39" s="17"/>
      <c r="E39" s="17">
        <f>IF(B39&lt;'401(k) Calculator'!$E$9,IF('401(k) Calculator'!$E$21&gt;0,C39*'401(k) Calculator'!$E$21,(E38-D38)+((E38-D38)*'401(k) Calculator'!$E$23)+D39),"")</f>
        <v>12679.531088723483</v>
      </c>
      <c r="F39" s="17">
        <f>IF(B39&lt;'401(k) Calculator'!$E$9,$F$8+SUM($E$9:E39),"")</f>
        <v>301656.08552489738</v>
      </c>
      <c r="G39" s="17">
        <f>IF(B39&lt;'401(k) Calculator'!$E$9,(C39*'401(k) Calculator'!$E$25)*'401(k) Calculator'!$E$24,"")</f>
        <v>3803.8593266170446</v>
      </c>
      <c r="H39" s="17">
        <f>IF(B39&lt;'401(k) Calculator'!$E$9,$H$8+SUM($G$9:G39),"")</f>
        <v>90496.825657469191</v>
      </c>
      <c r="I39" s="17">
        <f>IF(B39&gt;='401(k) Calculator'!$E$9,"",I38+E39)</f>
        <v>298756.08552489738</v>
      </c>
      <c r="J39" s="18">
        <f ca="1">IF(B39&lt;'401(k) Calculator'!$E$9,IF(Rate=TRUE,'401(k) Calculator'!$M$32+RAND()*('401(k) Calculator'!$M$33-'401(k) Calculator'!$M$32),'401(k) Calculator'!$E$31),"")</f>
        <v>0.06</v>
      </c>
      <c r="K39" s="19">
        <f ca="1">IF(B39&lt;'401(k) Calculator'!$E$9,FV(J39/num,num,-(D39+E39+G39)/num,-K38),"")</f>
        <v>1084377.3378601647</v>
      </c>
      <c r="L39" s="19">
        <f ca="1">IF(B39&lt;'401(k) Calculator'!$E$9,FV(J39/num,num,-(D39+E39+G39)/num,-K38)-(K38+D39+E39+G39),"")</f>
        <v>62473.092157174018</v>
      </c>
      <c r="M39" s="2"/>
      <c r="W39" s="2"/>
      <c r="X39" s="2"/>
      <c r="Y39" s="3"/>
      <c r="AA39" s="2"/>
      <c r="AB39" s="2"/>
      <c r="AQ39" s="3"/>
    </row>
    <row r="40" spans="1:43" ht="15" customHeight="1" x14ac:dyDescent="0.25">
      <c r="A40" s="12">
        <f>IF(A39&gt;='401(k) Calculator'!$M$8,NA(),1+A39)</f>
        <v>32</v>
      </c>
      <c r="B40" s="12">
        <f>IF(ISERROR(A40),"",'401(k) Calculator'!$E$8+A39)</f>
        <v>61</v>
      </c>
      <c r="C40" s="16">
        <f>IF(B40&gt;='401(k) Calculator'!$E$9,"",C39*(1+'401(k) Calculator'!$E$14))</f>
        <v>129331.21710497953</v>
      </c>
      <c r="D40" s="17"/>
      <c r="E40" s="17">
        <f>IF(B40&lt;'401(k) Calculator'!$E$9,IF('401(k) Calculator'!$E$21&gt;0,C40*'401(k) Calculator'!$E$21,(E39-D39)+((E39-D39)*'401(k) Calculator'!$E$23)+D40),"")</f>
        <v>12933.121710497953</v>
      </c>
      <c r="F40" s="17">
        <f>IF(B40&lt;'401(k) Calculator'!$E$9,$F$8+SUM($E$9:E40),"")</f>
        <v>314589.20723539533</v>
      </c>
      <c r="G40" s="17">
        <f>IF(B40&lt;'401(k) Calculator'!$E$9,(C40*'401(k) Calculator'!$E$25)*'401(k) Calculator'!$E$24,"")</f>
        <v>3879.9365131493855</v>
      </c>
      <c r="H40" s="17">
        <f>IF(B40&lt;'401(k) Calculator'!$E$9,$H$8+SUM($G$9:G40),"")</f>
        <v>94376.762170618575</v>
      </c>
      <c r="I40" s="17">
        <f>IF(B40&gt;='401(k) Calculator'!$E$9,"",I39+E40)</f>
        <v>311689.20723539533</v>
      </c>
      <c r="J40" s="18">
        <f ca="1">IF(B40&lt;'401(k) Calculator'!$E$9,IF(Rate=TRUE,'401(k) Calculator'!$M$32+RAND()*('401(k) Calculator'!$M$33-'401(k) Calculator'!$M$32),'401(k) Calculator'!$E$31),"")</f>
        <v>0.06</v>
      </c>
      <c r="K40" s="19">
        <f ca="1">IF(B40&lt;'401(k) Calculator'!$E$9,FV(J40/num,num,-(D40+E40+G40)/num,-K39),"")</f>
        <v>1168542.5699945781</v>
      </c>
      <c r="L40" s="19">
        <f ca="1">IF(B40&lt;'401(k) Calculator'!$E$9,FV(J40/num,num,-(D40+E40+G40)/num,-K39)-(K39+D40+E40+G40),"")</f>
        <v>67352.173910766141</v>
      </c>
      <c r="M40" s="2"/>
      <c r="W40" s="2"/>
      <c r="X40" s="2"/>
      <c r="Y40" s="3"/>
      <c r="AA40" s="2"/>
      <c r="AB40" s="2"/>
      <c r="AQ40" s="3"/>
    </row>
    <row r="41" spans="1:43" ht="15" customHeight="1" x14ac:dyDescent="0.25">
      <c r="A41" s="12">
        <f>IF(A40&gt;='401(k) Calculator'!$M$8,NA(),1+A40)</f>
        <v>33</v>
      </c>
      <c r="B41" s="12">
        <f>IF(ISERROR(A41),"",'401(k) Calculator'!$E$8+A40)</f>
        <v>62</v>
      </c>
      <c r="C41" s="16">
        <f>IF(B41&gt;='401(k) Calculator'!$E$9,"",C40*(1+'401(k) Calculator'!$E$14))</f>
        <v>131917.84144707912</v>
      </c>
      <c r="D41" s="17"/>
      <c r="E41" s="17">
        <f>IF(B41&lt;'401(k) Calculator'!$E$9,IF('401(k) Calculator'!$E$21&gt;0,C41*'401(k) Calculator'!$E$21,(E40-D40)+((E40-D40)*'401(k) Calculator'!$E$23)+D41),"")</f>
        <v>13191.784144707912</v>
      </c>
      <c r="F41" s="17">
        <f>IF(B41&lt;'401(k) Calculator'!$E$9,$F$8+SUM($E$9:E41),"")</f>
        <v>327780.99138010322</v>
      </c>
      <c r="G41" s="17">
        <f>IF(B41&lt;'401(k) Calculator'!$E$9,(C41*'401(k) Calculator'!$E$25)*'401(k) Calculator'!$E$24,"")</f>
        <v>3957.5352434123733</v>
      </c>
      <c r="H41" s="17">
        <f>IF(B41&lt;'401(k) Calculator'!$E$9,$H$8+SUM($G$9:G41),"")</f>
        <v>98334.297414030952</v>
      </c>
      <c r="I41" s="17">
        <f>IF(B41&gt;='401(k) Calculator'!$E$9,"",I40+E41)</f>
        <v>324880.99138010322</v>
      </c>
      <c r="J41" s="18">
        <f ca="1">IF(B41&lt;'401(k) Calculator'!$E$9,IF(Rate=TRUE,'401(k) Calculator'!$M$32+RAND()*('401(k) Calculator'!$M$33-'401(k) Calculator'!$M$32),'401(k) Calculator'!$E$31),"")</f>
        <v>0.06</v>
      </c>
      <c r="K41" s="19">
        <f ca="1">IF(B41&lt;'401(k) Calculator'!$E$9,FV(J41/num,num,-(D41+E41+G41)/num,-K40),"")</f>
        <v>1258244.5936961046</v>
      </c>
      <c r="L41" s="19">
        <f ca="1">IF(B41&lt;'401(k) Calculator'!$E$9,FV(J41/num,num,-(D41+E41+G41)/num,-K40)-(K40+D41+E41+G41),"")</f>
        <v>72552.704313406022</v>
      </c>
      <c r="M41" s="2"/>
      <c r="W41" s="2"/>
      <c r="X41" s="2"/>
      <c r="Y41" s="3"/>
      <c r="AA41" s="2"/>
      <c r="AB41" s="2"/>
      <c r="AQ41" s="3"/>
    </row>
    <row r="42" spans="1:43" ht="15" customHeight="1" x14ac:dyDescent="0.25">
      <c r="A42" s="12">
        <f>IF(A41&gt;='401(k) Calculator'!$M$8,NA(),1+A41)</f>
        <v>34</v>
      </c>
      <c r="B42" s="12">
        <f>IF(ISERROR(A42),"",'401(k) Calculator'!$E$8+A41)</f>
        <v>63</v>
      </c>
      <c r="C42" s="16">
        <f>IF(B42&gt;='401(k) Calculator'!$E$9,"",C41*(1+'401(k) Calculator'!$E$14))</f>
        <v>134556.1982760207</v>
      </c>
      <c r="D42" s="17"/>
      <c r="E42" s="17">
        <f>IF(B42&lt;'401(k) Calculator'!$E$9,IF('401(k) Calculator'!$E$21&gt;0,C42*'401(k) Calculator'!$E$21,(E41-D41)+((E41-D41)*'401(k) Calculator'!$E$23)+D42),"")</f>
        <v>13455.619827602071</v>
      </c>
      <c r="F42" s="17">
        <f>IF(B42&lt;'401(k) Calculator'!$E$9,$F$8+SUM($E$9:E42),"")</f>
        <v>341236.61120770528</v>
      </c>
      <c r="G42" s="17">
        <f>IF(B42&lt;'401(k) Calculator'!$E$9,(C42*'401(k) Calculator'!$E$25)*'401(k) Calculator'!$E$24,"")</f>
        <v>4036.6859482806208</v>
      </c>
      <c r="H42" s="17">
        <f>IF(B42&lt;'401(k) Calculator'!$E$9,$H$8+SUM($G$9:G42),"")</f>
        <v>102370.98336231157</v>
      </c>
      <c r="I42" s="17">
        <f>IF(B42&gt;='401(k) Calculator'!$E$9,"",I41+E42)</f>
        <v>338336.61120770528</v>
      </c>
      <c r="J42" s="18">
        <f ca="1">IF(B42&lt;'401(k) Calculator'!$E$9,IF(Rate=TRUE,'401(k) Calculator'!$M$32+RAND()*('401(k) Calculator'!$M$33-'401(k) Calculator'!$M$32),'401(k) Calculator'!$E$31),"")</f>
        <v>0.06</v>
      </c>
      <c r="K42" s="19">
        <f ca="1">IF(B42&lt;'401(k) Calculator'!$E$9,FV(J42/num,num,-(D42+E42+G42)/num,-K41),"")</f>
        <v>1353831.8194376335</v>
      </c>
      <c r="L42" s="19">
        <f ca="1">IF(B42&lt;'401(k) Calculator'!$E$9,FV(J42/num,num,-(D42+E42+G42)/num,-K41)-(K41+D42+E42+G42),"")</f>
        <v>78094.91996564623</v>
      </c>
      <c r="M42" s="2"/>
      <c r="W42" s="2"/>
      <c r="X42" s="2"/>
      <c r="Y42" s="3"/>
      <c r="AA42" s="2"/>
      <c r="AB42" s="2"/>
      <c r="AQ42" s="3"/>
    </row>
    <row r="43" spans="1:43" ht="15" customHeight="1" x14ac:dyDescent="0.25">
      <c r="A43" s="12">
        <f>IF(A42&gt;='401(k) Calculator'!$M$8,NA(),1+A42)</f>
        <v>35</v>
      </c>
      <c r="B43" s="12">
        <f>IF(ISERROR(A43),"",'401(k) Calculator'!$E$8+A42)</f>
        <v>64</v>
      </c>
      <c r="C43" s="16">
        <f>IF(B43&gt;='401(k) Calculator'!$E$9,"",C42*(1+'401(k) Calculator'!$E$14))</f>
        <v>137247.32224154111</v>
      </c>
      <c r="D43" s="17"/>
      <c r="E43" s="17">
        <f>IF(B43&lt;'401(k) Calculator'!$E$9,IF('401(k) Calculator'!$E$21&gt;0,C43*'401(k) Calculator'!$E$21,(E42-D42)+((E42-D42)*'401(k) Calculator'!$E$23)+D43),"")</f>
        <v>13724.732224154111</v>
      </c>
      <c r="F43" s="17">
        <f>IF(B43&lt;'401(k) Calculator'!$E$9,$F$8+SUM($E$9:E43),"")</f>
        <v>354961.34343185939</v>
      </c>
      <c r="G43" s="17">
        <f>IF(B43&lt;'401(k) Calculator'!$E$9,(C43*'401(k) Calculator'!$E$25)*'401(k) Calculator'!$E$24,"")</f>
        <v>4117.4196672462331</v>
      </c>
      <c r="H43" s="17">
        <f>IF(B43&lt;'401(k) Calculator'!$E$9,$H$8+SUM($G$9:G43),"")</f>
        <v>106488.4030295578</v>
      </c>
      <c r="I43" s="17">
        <f>IF(B43&gt;='401(k) Calculator'!$E$9,"",I42+E43)</f>
        <v>352061.34343185939</v>
      </c>
      <c r="J43" s="18">
        <f ca="1">IF(B43&lt;'401(k) Calculator'!$E$9,IF(Rate=TRUE,'401(k) Calculator'!$M$32+RAND()*('401(k) Calculator'!$M$33-'401(k) Calculator'!$M$32),'401(k) Calculator'!$E$31),"")</f>
        <v>0.06</v>
      </c>
      <c r="K43" s="19">
        <f ca="1">IF(B43&lt;'401(k) Calculator'!$E$9,FV(J43/num,num,-(D43+E43+G43)/num,-K42),"")</f>
        <v>1455674.285153338</v>
      </c>
      <c r="L43" s="19">
        <f ca="1">IF(B43&lt;'401(k) Calculator'!$E$9,FV(J43/num,num,-(D43+E43+G43)/num,-K42)-(K42+D43+E43+G43),"")</f>
        <v>84000.313824304147</v>
      </c>
      <c r="M43" s="2"/>
      <c r="W43" s="2"/>
      <c r="X43" s="2"/>
      <c r="Y43" s="3"/>
      <c r="AA43" s="2"/>
      <c r="AB43" s="2"/>
      <c r="AQ43" s="3"/>
    </row>
    <row r="44" spans="1:43" ht="15" customHeight="1" x14ac:dyDescent="0.25">
      <c r="A44" s="12" t="e">
        <f>IF(A43&gt;='401(k) Calculator'!$M$8,NA(),1+A43)</f>
        <v>#N/A</v>
      </c>
      <c r="B44" s="12" t="str">
        <f>IF(ISERROR(A44),"",'401(k) Calculator'!$E$8+A43)</f>
        <v/>
      </c>
      <c r="C44" s="16" t="str">
        <f>IF(B44&gt;='401(k) Calculator'!$E$9,"",C43*(1+'401(k) Calculator'!$E$14))</f>
        <v/>
      </c>
      <c r="D44" s="17"/>
      <c r="E44" s="17" t="str">
        <f>IF(B44&lt;'401(k) Calculator'!$E$9,IF('401(k) Calculator'!$E$21&gt;0,C44*'401(k) Calculator'!$E$21,(E43-D43)+((E43-D43)*'401(k) Calculator'!$E$23)+D44),"")</f>
        <v/>
      </c>
      <c r="F44" s="17" t="str">
        <f>IF(B44&lt;'401(k) Calculator'!$E$9,$F$8+SUM($E$9:E44),"")</f>
        <v/>
      </c>
      <c r="G44" s="17" t="str">
        <f>IF(B44&lt;'401(k) Calculator'!$E$9,(C44*'401(k) Calculator'!$E$25)*'401(k) Calculator'!$E$24,"")</f>
        <v/>
      </c>
      <c r="H44" s="17" t="str">
        <f>IF(B44&lt;'401(k) Calculator'!$E$9,$H$8+SUM($G$9:G44),"")</f>
        <v/>
      </c>
      <c r="I44" s="17" t="str">
        <f>IF(B44&gt;='401(k) Calculator'!$E$9,"",I43+E44)</f>
        <v/>
      </c>
      <c r="J44" s="18" t="str">
        <f ca="1">IF(B44&lt;'401(k) Calculator'!$E$9,IF(Rate=TRUE,'401(k) Calculator'!$M$32+RAND()*('401(k) Calculator'!$M$33-'401(k) Calculator'!$M$32),'401(k) Calculator'!$E$31),"")</f>
        <v/>
      </c>
      <c r="K44" s="19" t="str">
        <f>IF(B44&lt;'401(k) Calculator'!$E$9,FV(J44/num,num,-(D44+E44+G44)/num,-K43),"")</f>
        <v/>
      </c>
      <c r="L44" s="19" t="str">
        <f>IF(B44&lt;'401(k) Calculator'!$E$9,FV(J44/num,num,-(D44+E44+G44)/num,-K43)-(K43+D44+E44+G44),"")</f>
        <v/>
      </c>
      <c r="M44" s="2"/>
      <c r="W44" s="2"/>
      <c r="X44" s="2"/>
      <c r="Y44" s="3"/>
      <c r="AA44" s="2"/>
      <c r="AB44" s="2"/>
      <c r="AQ44" s="3"/>
    </row>
    <row r="45" spans="1:43" ht="15" customHeight="1" x14ac:dyDescent="0.25">
      <c r="A45" s="12" t="e">
        <f>IF(A44&gt;='401(k) Calculator'!$M$8,NA(),1+A44)</f>
        <v>#N/A</v>
      </c>
      <c r="B45" s="12" t="str">
        <f>IF(ISERROR(A45),"",'401(k) Calculator'!$E$8+A44)</f>
        <v/>
      </c>
      <c r="C45" s="16" t="str">
        <f>IF(B45&gt;='401(k) Calculator'!$E$9,"",C44*(1+'401(k) Calculator'!$E$14))</f>
        <v/>
      </c>
      <c r="D45" s="17"/>
      <c r="E45" s="17" t="str">
        <f>IF(B45&lt;'401(k) Calculator'!$E$9,IF('401(k) Calculator'!$E$21&gt;0,C45*'401(k) Calculator'!$E$21,(E44-D44)+((E44-D44)*'401(k) Calculator'!$E$23)+D45),"")</f>
        <v/>
      </c>
      <c r="F45" s="17" t="str">
        <f>IF(B45&lt;'401(k) Calculator'!$E$9,$F$8+SUM($E$9:E45),"")</f>
        <v/>
      </c>
      <c r="G45" s="17" t="str">
        <f>IF(B45&lt;'401(k) Calculator'!$E$9,(C45*'401(k) Calculator'!$E$25)*'401(k) Calculator'!$E$24,"")</f>
        <v/>
      </c>
      <c r="H45" s="17" t="str">
        <f>IF(B45&lt;'401(k) Calculator'!$E$9,$H$8+SUM($G$9:G45),"")</f>
        <v/>
      </c>
      <c r="I45" s="17" t="str">
        <f>IF(B45&gt;='401(k) Calculator'!$E$9,"",I44+E45)</f>
        <v/>
      </c>
      <c r="J45" s="18" t="str">
        <f ca="1">IF(B45&lt;'401(k) Calculator'!$E$9,IF(Rate=TRUE,'401(k) Calculator'!$M$32+RAND()*('401(k) Calculator'!$M$33-'401(k) Calculator'!$M$32),'401(k) Calculator'!$E$31),"")</f>
        <v/>
      </c>
      <c r="K45" s="19" t="str">
        <f>IF(B45&lt;'401(k) Calculator'!$E$9,FV(J45/num,num,-(D45+E45+G45)/num,-K44),"")</f>
        <v/>
      </c>
      <c r="L45" s="19" t="str">
        <f>IF(B45&lt;'401(k) Calculator'!$E$9,FV(J45/num,num,-(D45+E45+G45)/num,-K44)-(K44+D45+E45+G45),"")</f>
        <v/>
      </c>
      <c r="M45" s="2"/>
      <c r="W45" s="2"/>
      <c r="X45" s="2"/>
      <c r="Y45" s="3"/>
      <c r="AA45" s="2"/>
      <c r="AB45" s="2"/>
      <c r="AQ45" s="3"/>
    </row>
    <row r="46" spans="1:43" ht="15" customHeight="1" x14ac:dyDescent="0.25">
      <c r="A46" s="12" t="e">
        <f>IF(A45&gt;='401(k) Calculator'!$M$8,NA(),1+A45)</f>
        <v>#N/A</v>
      </c>
      <c r="B46" s="12" t="str">
        <f>IF(ISERROR(A46),"",'401(k) Calculator'!$E$8+A45)</f>
        <v/>
      </c>
      <c r="C46" s="16" t="str">
        <f>IF(B46&gt;='401(k) Calculator'!$E$9,"",C45*(1+'401(k) Calculator'!$E$14))</f>
        <v/>
      </c>
      <c r="D46" s="17"/>
      <c r="E46" s="17" t="str">
        <f>IF(B46&lt;'401(k) Calculator'!$E$9,IF('401(k) Calculator'!$E$21&gt;0,C46*'401(k) Calculator'!$E$21,(E45-D45)+((E45-D45)*'401(k) Calculator'!$E$23)+D46),"")</f>
        <v/>
      </c>
      <c r="F46" s="17" t="str">
        <f>IF(B46&lt;'401(k) Calculator'!$E$9,$F$8+SUM($E$9:E46),"")</f>
        <v/>
      </c>
      <c r="G46" s="17" t="str">
        <f>IF(B46&lt;'401(k) Calculator'!$E$9,(C46*'401(k) Calculator'!$E$25)*'401(k) Calculator'!$E$24,"")</f>
        <v/>
      </c>
      <c r="H46" s="17" t="str">
        <f>IF(B46&lt;'401(k) Calculator'!$E$9,$H$8+SUM($G$9:G46),"")</f>
        <v/>
      </c>
      <c r="I46" s="17" t="str">
        <f>IF(B46&gt;='401(k) Calculator'!$E$9,"",I45+E46)</f>
        <v/>
      </c>
      <c r="J46" s="18" t="str">
        <f ca="1">IF(B46&lt;'401(k) Calculator'!$E$9,IF(Rate=TRUE,'401(k) Calculator'!$M$32+RAND()*('401(k) Calculator'!$M$33-'401(k) Calculator'!$M$32),'401(k) Calculator'!$E$31),"")</f>
        <v/>
      </c>
      <c r="K46" s="19" t="str">
        <f>IF(B46&lt;'401(k) Calculator'!$E$9,FV(J46/num,num,-(D46+E46+G46)/num,-K45),"")</f>
        <v/>
      </c>
      <c r="L46" s="19" t="str">
        <f>IF(B46&lt;'401(k) Calculator'!$E$9,FV(J46/num,num,-(D46+E46+G46)/num,-K45)-(K45+D46+E46+G46),"")</f>
        <v/>
      </c>
      <c r="M46" s="2"/>
      <c r="W46" s="2"/>
      <c r="X46" s="2"/>
      <c r="Y46" s="3"/>
      <c r="AA46" s="2"/>
      <c r="AB46" s="2"/>
      <c r="AQ46" s="3"/>
    </row>
    <row r="47" spans="1:43" ht="15" customHeight="1" x14ac:dyDescent="0.25">
      <c r="A47" s="12" t="e">
        <f>IF(A46&gt;='401(k) Calculator'!$M$8,NA(),1+A46)</f>
        <v>#N/A</v>
      </c>
      <c r="B47" s="12" t="str">
        <f>IF(ISERROR(A47),"",'401(k) Calculator'!$E$8+A46)</f>
        <v/>
      </c>
      <c r="C47" s="16" t="str">
        <f>IF(B47&gt;='401(k) Calculator'!$E$9,"",C46*(1+'401(k) Calculator'!$E$14))</f>
        <v/>
      </c>
      <c r="D47" s="17"/>
      <c r="E47" s="17" t="str">
        <f>IF(B47&lt;'401(k) Calculator'!$E$9,IF('401(k) Calculator'!$E$21&gt;0,C47*'401(k) Calculator'!$E$21,(E46-D46)+((E46-D46)*'401(k) Calculator'!$E$23)+D47),"")</f>
        <v/>
      </c>
      <c r="F47" s="17" t="str">
        <f>IF(B47&lt;'401(k) Calculator'!$E$9,$F$8+SUM($E$9:E47),"")</f>
        <v/>
      </c>
      <c r="G47" s="17" t="str">
        <f>IF(B47&lt;'401(k) Calculator'!$E$9,(C47*'401(k) Calculator'!$E$25)*'401(k) Calculator'!$E$24,"")</f>
        <v/>
      </c>
      <c r="H47" s="17" t="str">
        <f>IF(B47&lt;'401(k) Calculator'!$E$9,$H$8+SUM($G$9:G47),"")</f>
        <v/>
      </c>
      <c r="I47" s="17" t="str">
        <f>IF(B47&gt;='401(k) Calculator'!$E$9,"",I46+E47)</f>
        <v/>
      </c>
      <c r="J47" s="18" t="str">
        <f ca="1">IF(B47&lt;'401(k) Calculator'!$E$9,IF(Rate=TRUE,'401(k) Calculator'!$M$32+RAND()*('401(k) Calculator'!$M$33-'401(k) Calculator'!$M$32),'401(k) Calculator'!$E$31),"")</f>
        <v/>
      </c>
      <c r="K47" s="19" t="str">
        <f>IF(B47&lt;'401(k) Calculator'!$E$9,FV(J47/num,num,-(D47+E47+G47)/num,-K46),"")</f>
        <v/>
      </c>
      <c r="L47" s="19" t="str">
        <f>IF(B47&lt;'401(k) Calculator'!$E$9,FV(J47/num,num,-(D47+E47+G47)/num,-K46)-(K46+D47+E47+G47),"")</f>
        <v/>
      </c>
      <c r="M47" s="2"/>
      <c r="W47" s="2"/>
      <c r="X47" s="2"/>
      <c r="Y47" s="3"/>
      <c r="AA47" s="2"/>
      <c r="AB47" s="2"/>
      <c r="AQ47" s="3"/>
    </row>
    <row r="48" spans="1:43" ht="15" customHeight="1" x14ac:dyDescent="0.25">
      <c r="A48" s="12" t="e">
        <f>IF(A47&gt;='401(k) Calculator'!$M$8,NA(),1+A47)</f>
        <v>#N/A</v>
      </c>
      <c r="B48" s="12" t="str">
        <f>IF(ISERROR(A48),"",'401(k) Calculator'!$E$8+A47)</f>
        <v/>
      </c>
      <c r="C48" s="16" t="str">
        <f>IF(B48&gt;='401(k) Calculator'!$E$9,"",C47*(1+'401(k) Calculator'!$E$14))</f>
        <v/>
      </c>
      <c r="D48" s="17"/>
      <c r="E48" s="17" t="str">
        <f>IF(B48&lt;'401(k) Calculator'!$E$9,IF('401(k) Calculator'!$E$21&gt;0,C48*'401(k) Calculator'!$E$21,(E47-D47)+((E47-D47)*'401(k) Calculator'!$E$23)+D48),"")</f>
        <v/>
      </c>
      <c r="F48" s="17" t="str">
        <f>IF(B48&lt;'401(k) Calculator'!$E$9,$F$8+SUM($E$9:E48),"")</f>
        <v/>
      </c>
      <c r="G48" s="17" t="str">
        <f>IF(B48&lt;'401(k) Calculator'!$E$9,(C48*'401(k) Calculator'!$E$25)*'401(k) Calculator'!$E$24,"")</f>
        <v/>
      </c>
      <c r="H48" s="17" t="str">
        <f>IF(B48&lt;'401(k) Calculator'!$E$9,$H$8+SUM($G$9:G48),"")</f>
        <v/>
      </c>
      <c r="I48" s="17" t="str">
        <f>IF(B48&gt;='401(k) Calculator'!$E$9,"",I47+E48)</f>
        <v/>
      </c>
      <c r="J48" s="18" t="str">
        <f ca="1">IF(B48&lt;'401(k) Calculator'!$E$9,IF(Rate=TRUE,'401(k) Calculator'!$M$32+RAND()*('401(k) Calculator'!$M$33-'401(k) Calculator'!$M$32),'401(k) Calculator'!$E$31),"")</f>
        <v/>
      </c>
      <c r="K48" s="19" t="str">
        <f>IF(B48&lt;'401(k) Calculator'!$E$9,FV(J48/num,num,-(D48+E48+G48)/num,-K47),"")</f>
        <v/>
      </c>
      <c r="L48" s="19" t="str">
        <f>IF(B48&lt;'401(k) Calculator'!$E$9,FV(J48/num,num,-(D48+E48+G48)/num,-K47)-(K47+D48+E48+G48),"")</f>
        <v/>
      </c>
      <c r="M48" s="2"/>
      <c r="W48" s="2"/>
      <c r="X48" s="2"/>
      <c r="Y48" s="3"/>
      <c r="AA48" s="2"/>
      <c r="AB48" s="2"/>
      <c r="AQ48" s="3"/>
    </row>
    <row r="49" spans="1:43" ht="15" customHeight="1" x14ac:dyDescent="0.25">
      <c r="A49" s="12" t="e">
        <f>IF(A48&gt;='401(k) Calculator'!$M$8,NA(),1+A48)</f>
        <v>#N/A</v>
      </c>
      <c r="B49" s="12" t="str">
        <f>IF(ISERROR(A49),"",'401(k) Calculator'!$E$8+A48)</f>
        <v/>
      </c>
      <c r="C49" s="16" t="str">
        <f>IF(B49&gt;='401(k) Calculator'!$E$9,"",C48*(1+'401(k) Calculator'!$E$14))</f>
        <v/>
      </c>
      <c r="D49" s="17"/>
      <c r="E49" s="17" t="str">
        <f>IF(B49&lt;'401(k) Calculator'!$E$9,IF('401(k) Calculator'!$E$21&gt;0,C49*'401(k) Calculator'!$E$21,(E48-D48)+((E48-D48)*'401(k) Calculator'!$E$23)+D49),"")</f>
        <v/>
      </c>
      <c r="F49" s="17" t="str">
        <f>IF(B49&lt;'401(k) Calculator'!$E$9,$F$8+SUM($E$9:E49),"")</f>
        <v/>
      </c>
      <c r="G49" s="17" t="str">
        <f>IF(B49&lt;'401(k) Calculator'!$E$9,(C49*'401(k) Calculator'!$E$25)*'401(k) Calculator'!$E$24,"")</f>
        <v/>
      </c>
      <c r="H49" s="17" t="str">
        <f>IF(B49&lt;'401(k) Calculator'!$E$9,$H$8+SUM($G$9:G49),"")</f>
        <v/>
      </c>
      <c r="I49" s="17" t="str">
        <f>IF(B49&gt;='401(k) Calculator'!$E$9,"",I48+E49)</f>
        <v/>
      </c>
      <c r="J49" s="18" t="str">
        <f ca="1">IF(B49&lt;'401(k) Calculator'!$E$9,IF(Rate=TRUE,'401(k) Calculator'!$M$32+RAND()*('401(k) Calculator'!$M$33-'401(k) Calculator'!$M$32),'401(k) Calculator'!$E$31),"")</f>
        <v/>
      </c>
      <c r="K49" s="19" t="str">
        <f>IF(B49&lt;'401(k) Calculator'!$E$9,FV(J49/num,num,-(D49+E49+G49)/num,-K48),"")</f>
        <v/>
      </c>
      <c r="L49" s="19" t="str">
        <f>IF(B49&lt;'401(k) Calculator'!$E$9,FV(J49/num,num,-(D49+E49+G49)/num,-K48)-(K48+D49+E49+G49),"")</f>
        <v/>
      </c>
      <c r="M49" s="2"/>
      <c r="W49" s="2"/>
      <c r="X49" s="2"/>
      <c r="Y49" s="3"/>
      <c r="AA49" s="2"/>
      <c r="AB49" s="2"/>
      <c r="AQ49" s="3"/>
    </row>
    <row r="50" spans="1:43" ht="15" customHeight="1" x14ac:dyDescent="0.25">
      <c r="A50" s="12" t="e">
        <f>IF(A49&gt;='401(k) Calculator'!$M$8,NA(),1+A49)</f>
        <v>#N/A</v>
      </c>
      <c r="B50" s="12" t="str">
        <f>IF(ISERROR(A50),"",'401(k) Calculator'!$E$8+A49)</f>
        <v/>
      </c>
      <c r="C50" s="16" t="str">
        <f>IF(B50&gt;='401(k) Calculator'!$E$9,"",C49*(1+'401(k) Calculator'!$E$14))</f>
        <v/>
      </c>
      <c r="D50" s="17"/>
      <c r="E50" s="17" t="str">
        <f>IF(B50&lt;'401(k) Calculator'!$E$9,IF('401(k) Calculator'!$E$21&gt;0,C50*'401(k) Calculator'!$E$21,(E49-D49)+((E49-D49)*'401(k) Calculator'!$E$23)+D50),"")</f>
        <v/>
      </c>
      <c r="F50" s="17" t="str">
        <f>IF(B50&lt;'401(k) Calculator'!$E$9,$F$8+SUM($E$9:E50),"")</f>
        <v/>
      </c>
      <c r="G50" s="17" t="str">
        <f>IF(B50&lt;'401(k) Calculator'!$E$9,(C50*'401(k) Calculator'!$E$25)*'401(k) Calculator'!$E$24,"")</f>
        <v/>
      </c>
      <c r="H50" s="17" t="str">
        <f>IF(B50&lt;'401(k) Calculator'!$E$9,$H$8+SUM($G$9:G50),"")</f>
        <v/>
      </c>
      <c r="I50" s="17" t="str">
        <f>IF(B50&gt;='401(k) Calculator'!$E$9,"",I49+E50)</f>
        <v/>
      </c>
      <c r="J50" s="18" t="str">
        <f ca="1">IF(B50&lt;'401(k) Calculator'!$E$9,IF(Rate=TRUE,'401(k) Calculator'!$M$32+RAND()*('401(k) Calculator'!$M$33-'401(k) Calculator'!$M$32),'401(k) Calculator'!$E$31),"")</f>
        <v/>
      </c>
      <c r="K50" s="19" t="str">
        <f>IF(B50&lt;'401(k) Calculator'!$E$9,FV(J50/num,num,-(D50+E50+G50)/num,-K49),"")</f>
        <v/>
      </c>
      <c r="L50" s="19" t="str">
        <f>IF(B50&lt;'401(k) Calculator'!$E$9,FV(J50/num,num,-(D50+E50+G50)/num,-K49)-(K49+D50+E50+G50),"")</f>
        <v/>
      </c>
      <c r="M50" s="2"/>
      <c r="W50" s="2"/>
      <c r="X50" s="2"/>
      <c r="Y50" s="3"/>
      <c r="AA50" s="2"/>
      <c r="AB50" s="2"/>
      <c r="AQ50" s="3"/>
    </row>
    <row r="51" spans="1:43" ht="15" customHeight="1" x14ac:dyDescent="0.25">
      <c r="A51" s="12" t="e">
        <f>IF(A50&gt;='401(k) Calculator'!$M$8,NA(),1+A50)</f>
        <v>#N/A</v>
      </c>
      <c r="B51" s="12" t="str">
        <f>IF(ISERROR(A51),"",'401(k) Calculator'!$E$8+A50)</f>
        <v/>
      </c>
      <c r="C51" s="16" t="str">
        <f>IF(B51&gt;='401(k) Calculator'!$E$9,"",C50*(1+'401(k) Calculator'!$E$14))</f>
        <v/>
      </c>
      <c r="D51" s="17"/>
      <c r="E51" s="17" t="str">
        <f>IF(B51&lt;'401(k) Calculator'!$E$9,IF('401(k) Calculator'!$E$21&gt;0,C51*'401(k) Calculator'!$E$21,(E50-D50)+((E50-D50)*'401(k) Calculator'!$E$23)+D51),"")</f>
        <v/>
      </c>
      <c r="F51" s="17" t="str">
        <f>IF(B51&lt;'401(k) Calculator'!$E$9,$F$8+SUM($E$9:E51),"")</f>
        <v/>
      </c>
      <c r="G51" s="17" t="str">
        <f>IF(B51&lt;'401(k) Calculator'!$E$9,(C51*'401(k) Calculator'!$E$25)*'401(k) Calculator'!$E$24,"")</f>
        <v/>
      </c>
      <c r="H51" s="17" t="str">
        <f>IF(B51&lt;'401(k) Calculator'!$E$9,$H$8+SUM($G$9:G51),"")</f>
        <v/>
      </c>
      <c r="I51" s="17" t="str">
        <f>IF(B51&gt;='401(k) Calculator'!$E$9,"",I50+E51)</f>
        <v/>
      </c>
      <c r="J51" s="18" t="str">
        <f ca="1">IF(B51&lt;'401(k) Calculator'!$E$9,IF(Rate=TRUE,'401(k) Calculator'!$M$32+RAND()*('401(k) Calculator'!$M$33-'401(k) Calculator'!$M$32),'401(k) Calculator'!$E$31),"")</f>
        <v/>
      </c>
      <c r="K51" s="19" t="str">
        <f>IF(B51&lt;'401(k) Calculator'!$E$9,FV(J51/num,num,-(D51+E51+G51)/num,-K50),"")</f>
        <v/>
      </c>
      <c r="L51" s="19" t="str">
        <f>IF(B51&lt;'401(k) Calculator'!$E$9,FV(J51/num,num,-(D51+E51+G51)/num,-K50)-(K50+D51+E51+G51),"")</f>
        <v/>
      </c>
      <c r="M51" s="2"/>
      <c r="W51" s="2"/>
      <c r="X51" s="2"/>
      <c r="Y51" s="3"/>
      <c r="AA51" s="2"/>
      <c r="AB51" s="2"/>
      <c r="AQ51" s="3"/>
    </row>
    <row r="52" spans="1:43" ht="15" customHeight="1" x14ac:dyDescent="0.25">
      <c r="A52" s="12" t="e">
        <f>IF(A51&gt;='401(k) Calculator'!$M$8,NA(),1+A51)</f>
        <v>#N/A</v>
      </c>
      <c r="B52" s="12" t="str">
        <f>IF(ISERROR(A52),"",'401(k) Calculator'!$E$8+A51)</f>
        <v/>
      </c>
      <c r="C52" s="16" t="str">
        <f>IF(B52&gt;='401(k) Calculator'!$E$9,"",C51*(1+'401(k) Calculator'!$E$14))</f>
        <v/>
      </c>
      <c r="D52" s="17"/>
      <c r="E52" s="17" t="str">
        <f>IF(B52&lt;'401(k) Calculator'!$E$9,IF('401(k) Calculator'!$E$21&gt;0,C52*'401(k) Calculator'!$E$21,(E51-D51)+((E51-D51)*'401(k) Calculator'!$E$23)+D52),"")</f>
        <v/>
      </c>
      <c r="F52" s="17" t="str">
        <f>IF(B52&lt;'401(k) Calculator'!$E$9,$F$8+SUM($E$9:E52),"")</f>
        <v/>
      </c>
      <c r="G52" s="17" t="str">
        <f>IF(B52&lt;'401(k) Calculator'!$E$9,(C52*'401(k) Calculator'!$E$25)*'401(k) Calculator'!$E$24,"")</f>
        <v/>
      </c>
      <c r="H52" s="17" t="str">
        <f>IF(B52&lt;'401(k) Calculator'!$E$9,$H$8+SUM($G$9:G52),"")</f>
        <v/>
      </c>
      <c r="I52" s="17" t="str">
        <f>IF(B52&gt;='401(k) Calculator'!$E$9,"",I51+E52)</f>
        <v/>
      </c>
      <c r="J52" s="18" t="str">
        <f ca="1">IF(B52&lt;'401(k) Calculator'!$E$9,IF(Rate=TRUE,'401(k) Calculator'!$M$32+RAND()*('401(k) Calculator'!$M$33-'401(k) Calculator'!$M$32),'401(k) Calculator'!$E$31),"")</f>
        <v/>
      </c>
      <c r="K52" s="19" t="str">
        <f>IF(B52&lt;'401(k) Calculator'!$E$9,FV(J52/num,num,-(D52+E52+G52)/num,-K51),"")</f>
        <v/>
      </c>
      <c r="L52" s="19" t="str">
        <f>IF(B52&lt;'401(k) Calculator'!$E$9,FV(J52/num,num,-(D52+E52+G52)/num,-K51)-(K51+D52+E52+G52),"")</f>
        <v/>
      </c>
      <c r="M52" s="2"/>
      <c r="W52" s="2"/>
      <c r="X52" s="2"/>
      <c r="Y52" s="3"/>
      <c r="AA52" s="2"/>
      <c r="AB52" s="2"/>
      <c r="AQ52" s="3"/>
    </row>
    <row r="53" spans="1:43" ht="15" customHeight="1" x14ac:dyDescent="0.25">
      <c r="A53" s="12" t="e">
        <f>IF(A52&gt;='401(k) Calculator'!$M$8,NA(),1+A52)</f>
        <v>#N/A</v>
      </c>
      <c r="B53" s="12" t="str">
        <f>IF(ISERROR(A53),"",'401(k) Calculator'!$E$8+A52)</f>
        <v/>
      </c>
      <c r="C53" s="16" t="str">
        <f>IF(B53&gt;='401(k) Calculator'!$E$9,"",C52*(1+'401(k) Calculator'!$E$14))</f>
        <v/>
      </c>
      <c r="D53" s="17"/>
      <c r="E53" s="17" t="str">
        <f>IF(B53&lt;'401(k) Calculator'!$E$9,IF('401(k) Calculator'!$E$21&gt;0,C53*'401(k) Calculator'!$E$21,(E52-D52)+((E52-D52)*'401(k) Calculator'!$E$23)+D53),"")</f>
        <v/>
      </c>
      <c r="F53" s="17" t="str">
        <f>IF(B53&lt;'401(k) Calculator'!$E$9,$F$8+SUM($E$9:E53),"")</f>
        <v/>
      </c>
      <c r="G53" s="17" t="str">
        <f>IF(B53&lt;'401(k) Calculator'!$E$9,(C53*'401(k) Calculator'!$E$25)*'401(k) Calculator'!$E$24,"")</f>
        <v/>
      </c>
      <c r="H53" s="17" t="str">
        <f>IF(B53&lt;'401(k) Calculator'!$E$9,$H$8+SUM($G$9:G53),"")</f>
        <v/>
      </c>
      <c r="I53" s="17" t="str">
        <f>IF(B53&gt;='401(k) Calculator'!$E$9,"",I52+E53)</f>
        <v/>
      </c>
      <c r="J53" s="18" t="str">
        <f ca="1">IF(B53&lt;'401(k) Calculator'!$E$9,IF(Rate=TRUE,'401(k) Calculator'!$M$32+RAND()*('401(k) Calculator'!$M$33-'401(k) Calculator'!$M$32),'401(k) Calculator'!$E$31),"")</f>
        <v/>
      </c>
      <c r="K53" s="19" t="str">
        <f>IF(B53&lt;'401(k) Calculator'!$E$9,FV(J53/num,num,-(D53+E53+G53)/num,-K52),"")</f>
        <v/>
      </c>
      <c r="L53" s="19" t="str">
        <f>IF(B53&lt;'401(k) Calculator'!$E$9,FV(J53/num,num,-(D53+E53+G53)/num,-K52)-(K52+D53+E53+G53),"")</f>
        <v/>
      </c>
      <c r="M53" s="2"/>
      <c r="W53" s="2"/>
      <c r="X53" s="2"/>
      <c r="Y53" s="3"/>
      <c r="AA53" s="2"/>
      <c r="AB53" s="2"/>
      <c r="AQ53" s="3"/>
    </row>
    <row r="54" spans="1:43" ht="15" customHeight="1" x14ac:dyDescent="0.25">
      <c r="A54" s="12" t="e">
        <f>IF(A53&gt;='401(k) Calculator'!$M$8,NA(),1+A53)</f>
        <v>#N/A</v>
      </c>
      <c r="B54" s="12" t="str">
        <f>IF(ISERROR(A54),"",'401(k) Calculator'!$E$8+A53)</f>
        <v/>
      </c>
      <c r="C54" s="16" t="str">
        <f>IF(B54&gt;='401(k) Calculator'!$E$9,"",C53*(1+'401(k) Calculator'!$E$14))</f>
        <v/>
      </c>
      <c r="D54" s="17"/>
      <c r="E54" s="17" t="str">
        <f>IF(B54&lt;'401(k) Calculator'!$E$9,IF('401(k) Calculator'!$E$21&gt;0,C54*'401(k) Calculator'!$E$21,(E53-D53)+((E53-D53)*'401(k) Calculator'!$E$23)+D54),"")</f>
        <v/>
      </c>
      <c r="F54" s="17" t="str">
        <f>IF(B54&lt;'401(k) Calculator'!$E$9,$F$8+SUM($E$9:E54),"")</f>
        <v/>
      </c>
      <c r="G54" s="17" t="str">
        <f>IF(B54&lt;'401(k) Calculator'!$E$9,(C54*'401(k) Calculator'!$E$25)*'401(k) Calculator'!$E$24,"")</f>
        <v/>
      </c>
      <c r="H54" s="17" t="str">
        <f>IF(B54&lt;'401(k) Calculator'!$E$9,$H$8+SUM($G$9:G54),"")</f>
        <v/>
      </c>
      <c r="I54" s="17" t="str">
        <f>IF(B54&gt;='401(k) Calculator'!$E$9,"",I53+E54)</f>
        <v/>
      </c>
      <c r="J54" s="18" t="str">
        <f ca="1">IF(B54&lt;'401(k) Calculator'!$E$9,IF(Rate=TRUE,'401(k) Calculator'!$M$32+RAND()*('401(k) Calculator'!$M$33-'401(k) Calculator'!$M$32),'401(k) Calculator'!$E$31),"")</f>
        <v/>
      </c>
      <c r="K54" s="19" t="str">
        <f>IF(B54&lt;'401(k) Calculator'!$E$9,FV(J54/num,num,-(D54+E54+G54)/num,-K53),"")</f>
        <v/>
      </c>
      <c r="L54" s="19" t="str">
        <f>IF(B54&lt;'401(k) Calculator'!$E$9,FV(J54/num,num,-(D54+E54+G54)/num,-K53)-(K53+D54+E54+G54),"")</f>
        <v/>
      </c>
      <c r="M54" s="2"/>
      <c r="W54" s="2"/>
      <c r="X54" s="2"/>
      <c r="Y54" s="3"/>
      <c r="AA54" s="2"/>
      <c r="AB54" s="2"/>
      <c r="AQ54" s="3"/>
    </row>
    <row r="55" spans="1:43" ht="15" customHeight="1" x14ac:dyDescent="0.25">
      <c r="A55" s="12" t="e">
        <f>IF(A54&gt;='401(k) Calculator'!$M$8,NA(),1+A54)</f>
        <v>#N/A</v>
      </c>
      <c r="B55" s="12" t="str">
        <f>IF(ISERROR(A55),"",'401(k) Calculator'!$E$8+A54)</f>
        <v/>
      </c>
      <c r="C55" s="16" t="str">
        <f>IF(B55&gt;='401(k) Calculator'!$E$9,"",C54*(1+'401(k) Calculator'!$E$14))</f>
        <v/>
      </c>
      <c r="D55" s="17"/>
      <c r="E55" s="17" t="str">
        <f>IF(B55&lt;'401(k) Calculator'!$E$9,IF('401(k) Calculator'!$E$21&gt;0,C55*'401(k) Calculator'!$E$21,(E54-D54)+((E54-D54)*'401(k) Calculator'!$E$23)+D55),"")</f>
        <v/>
      </c>
      <c r="F55" s="17" t="str">
        <f>IF(B55&lt;'401(k) Calculator'!$E$9,$F$8+SUM($E$9:E55),"")</f>
        <v/>
      </c>
      <c r="G55" s="17" t="str">
        <f>IF(B55&lt;'401(k) Calculator'!$E$9,(C55*'401(k) Calculator'!$E$25)*'401(k) Calculator'!$E$24,"")</f>
        <v/>
      </c>
      <c r="H55" s="17" t="str">
        <f>IF(B55&lt;'401(k) Calculator'!$E$9,$H$8+SUM($G$9:G55),"")</f>
        <v/>
      </c>
      <c r="I55" s="17" t="str">
        <f>IF(B55&gt;='401(k) Calculator'!$E$9,"",I54+E55)</f>
        <v/>
      </c>
      <c r="J55" s="18" t="str">
        <f ca="1">IF(B55&lt;'401(k) Calculator'!$E$9,IF(Rate=TRUE,'401(k) Calculator'!$M$32+RAND()*('401(k) Calculator'!$M$33-'401(k) Calculator'!$M$32),'401(k) Calculator'!$E$31),"")</f>
        <v/>
      </c>
      <c r="K55" s="19" t="str">
        <f>IF(B55&lt;'401(k) Calculator'!$E$9,FV(J55/num,num,-(D55+E55+G55)/num,-K54),"")</f>
        <v/>
      </c>
      <c r="L55" s="19" t="str">
        <f>IF(B55&lt;'401(k) Calculator'!$E$9,FV(J55/num,num,-(D55+E55+G55)/num,-K54)-(K54+D55+E55+G55),"")</f>
        <v/>
      </c>
      <c r="M55" s="2"/>
      <c r="W55" s="2"/>
      <c r="X55" s="2"/>
      <c r="Y55" s="3"/>
      <c r="AA55" s="2"/>
      <c r="AB55" s="2"/>
      <c r="AQ55" s="3"/>
    </row>
    <row r="56" spans="1:43" ht="15" customHeight="1" x14ac:dyDescent="0.25">
      <c r="A56" s="12" t="e">
        <f>IF(A55&gt;='401(k) Calculator'!$M$8,NA(),1+A55)</f>
        <v>#N/A</v>
      </c>
      <c r="B56" s="12" t="str">
        <f>IF(ISERROR(A56),"",'401(k) Calculator'!$E$8+A55)</f>
        <v/>
      </c>
      <c r="C56" s="16" t="str">
        <f>IF(B56&gt;='401(k) Calculator'!$E$9,"",C55*(1+'401(k) Calculator'!$E$14))</f>
        <v/>
      </c>
      <c r="D56" s="17"/>
      <c r="E56" s="17" t="str">
        <f>IF(B56&lt;'401(k) Calculator'!$E$9,IF('401(k) Calculator'!$E$21&gt;0,C56*'401(k) Calculator'!$E$21,(E55-D55)+((E55-D55)*'401(k) Calculator'!$E$23)+D56),"")</f>
        <v/>
      </c>
      <c r="F56" s="17" t="str">
        <f>IF(B56&lt;'401(k) Calculator'!$E$9,$F$8+SUM($E$9:E56),"")</f>
        <v/>
      </c>
      <c r="G56" s="17" t="str">
        <f>IF(B56&lt;'401(k) Calculator'!$E$9,(C56*'401(k) Calculator'!$E$25)*'401(k) Calculator'!$E$24,"")</f>
        <v/>
      </c>
      <c r="H56" s="17" t="str">
        <f>IF(B56&lt;'401(k) Calculator'!$E$9,$H$8+SUM($G$9:G56),"")</f>
        <v/>
      </c>
      <c r="I56" s="17" t="str">
        <f>IF(B56&gt;='401(k) Calculator'!$E$9,"",I55+E56)</f>
        <v/>
      </c>
      <c r="J56" s="18" t="str">
        <f ca="1">IF(B56&lt;'401(k) Calculator'!$E$9,IF(Rate=TRUE,'401(k) Calculator'!$M$32+RAND()*('401(k) Calculator'!$M$33-'401(k) Calculator'!$M$32),'401(k) Calculator'!$E$31),"")</f>
        <v/>
      </c>
      <c r="K56" s="19" t="str">
        <f>IF(B56&lt;'401(k) Calculator'!$E$9,FV(J56/num,num,-(D56+E56+G56)/num,-K55),"")</f>
        <v/>
      </c>
      <c r="L56" s="19" t="str">
        <f>IF(B56&lt;'401(k) Calculator'!$E$9,FV(J56/num,num,-(D56+E56+G56)/num,-K55)-(K55+D56+E56+G56),"")</f>
        <v/>
      </c>
      <c r="M56" s="2"/>
      <c r="W56" s="2"/>
      <c r="X56" s="2"/>
      <c r="Y56" s="3"/>
      <c r="AA56" s="2"/>
      <c r="AB56" s="2"/>
      <c r="AQ56" s="3"/>
    </row>
    <row r="57" spans="1:43" ht="15" customHeight="1" x14ac:dyDescent="0.25">
      <c r="A57" s="12" t="e">
        <f>IF(A56&gt;='401(k) Calculator'!$M$8,NA(),1+A56)</f>
        <v>#N/A</v>
      </c>
      <c r="B57" s="12" t="str">
        <f>IF(ISERROR(A57),"",'401(k) Calculator'!$E$8+A56)</f>
        <v/>
      </c>
      <c r="C57" s="16" t="str">
        <f>IF(B57&gt;='401(k) Calculator'!$E$9,"",C56*(1+'401(k) Calculator'!$E$14))</f>
        <v/>
      </c>
      <c r="D57" s="17"/>
      <c r="E57" s="17" t="str">
        <f>IF(B57&lt;'401(k) Calculator'!$E$9,IF('401(k) Calculator'!$E$21&gt;0,C57*'401(k) Calculator'!$E$21,(E56-D56)+((E56-D56)*'401(k) Calculator'!$E$23)+D57),"")</f>
        <v/>
      </c>
      <c r="F57" s="17" t="str">
        <f>IF(B57&lt;'401(k) Calculator'!$E$9,$F$8+SUM($E$9:E57),"")</f>
        <v/>
      </c>
      <c r="G57" s="17" t="str">
        <f>IF(B57&lt;'401(k) Calculator'!$E$9,(C57*'401(k) Calculator'!$E$25)*'401(k) Calculator'!$E$24,"")</f>
        <v/>
      </c>
      <c r="H57" s="17" t="str">
        <f>IF(B57&lt;'401(k) Calculator'!$E$9,$H$8+SUM($G$9:G57),"")</f>
        <v/>
      </c>
      <c r="I57" s="17" t="str">
        <f>IF(B57&gt;='401(k) Calculator'!$E$9,"",I56+E57)</f>
        <v/>
      </c>
      <c r="J57" s="18" t="str">
        <f ca="1">IF(B57&lt;'401(k) Calculator'!$E$9,IF(Rate=TRUE,'401(k) Calculator'!$M$32+RAND()*('401(k) Calculator'!$M$33-'401(k) Calculator'!$M$32),'401(k) Calculator'!$E$31),"")</f>
        <v/>
      </c>
      <c r="K57" s="19" t="str">
        <f>IF(B57&lt;'401(k) Calculator'!$E$9,FV(J57/num,num,-(D57+E57+G57)/num,-K56),"")</f>
        <v/>
      </c>
      <c r="L57" s="19" t="str">
        <f>IF(B57&lt;'401(k) Calculator'!$E$9,FV(J57/num,num,-(D57+E57+G57)/num,-K56)-(K56+D57+E57+G57),"")</f>
        <v/>
      </c>
      <c r="M57" s="2"/>
      <c r="W57" s="2"/>
      <c r="X57" s="2"/>
      <c r="Y57" s="3"/>
      <c r="AA57" s="2"/>
      <c r="AB57" s="2"/>
      <c r="AQ57" s="3"/>
    </row>
    <row r="58" spans="1:43" ht="15" customHeight="1" x14ac:dyDescent="0.25">
      <c r="A58" s="12" t="e">
        <f>IF(A57&gt;='401(k) Calculator'!$M$8,NA(),1+A57)</f>
        <v>#N/A</v>
      </c>
      <c r="B58" s="12" t="str">
        <f>IF(ISERROR(A58),"",'401(k) Calculator'!$E$8+A57)</f>
        <v/>
      </c>
      <c r="C58" s="16" t="str">
        <f>IF(B58&gt;='401(k) Calculator'!$E$9,"",C57*(1+'401(k) Calculator'!$E$14))</f>
        <v/>
      </c>
      <c r="D58" s="17"/>
      <c r="E58" s="17" t="str">
        <f>IF(B58&lt;'401(k) Calculator'!$E$9,IF('401(k) Calculator'!$E$21&gt;0,C58*'401(k) Calculator'!$E$21,(E57-D57)+((E57-D57)*'401(k) Calculator'!$E$23)+D58),"")</f>
        <v/>
      </c>
      <c r="F58" s="17" t="str">
        <f>IF(B58&lt;'401(k) Calculator'!$E$9,$F$8+SUM($E$9:E58),"")</f>
        <v/>
      </c>
      <c r="G58" s="17" t="str">
        <f>IF(B58&lt;'401(k) Calculator'!$E$9,(C58*'401(k) Calculator'!$E$25)*'401(k) Calculator'!$E$24,"")</f>
        <v/>
      </c>
      <c r="H58" s="17" t="str">
        <f>IF(B58&lt;'401(k) Calculator'!$E$9,$H$8+SUM($G$9:G58),"")</f>
        <v/>
      </c>
      <c r="I58" s="17" t="str">
        <f>IF(B58&gt;='401(k) Calculator'!$E$9,"",I57+E58)</f>
        <v/>
      </c>
      <c r="J58" s="18" t="str">
        <f ca="1">IF(B58&lt;'401(k) Calculator'!$E$9,IF(Rate=TRUE,'401(k) Calculator'!$M$32+RAND()*('401(k) Calculator'!$M$33-'401(k) Calculator'!$M$32),'401(k) Calculator'!$E$31),"")</f>
        <v/>
      </c>
      <c r="K58" s="19" t="str">
        <f>IF(B58&lt;'401(k) Calculator'!$E$9,FV(J58/num,num,-(D58+E58+G58)/num,-K57),"")</f>
        <v/>
      </c>
      <c r="L58" s="19" t="str">
        <f>IF(B58&lt;'401(k) Calculator'!$E$9,FV(J58/num,num,-(D58+E58+G58)/num,-K57)-(K57+D58+E58+G58),"")</f>
        <v/>
      </c>
      <c r="M58" s="2"/>
      <c r="W58" s="2"/>
      <c r="X58" s="2"/>
      <c r="Y58" s="3"/>
      <c r="AA58" s="2"/>
      <c r="AB58" s="2"/>
      <c r="AQ58" s="3"/>
    </row>
    <row r="59" spans="1:43" ht="15" customHeight="1" x14ac:dyDescent="0.25">
      <c r="A59" s="12" t="e">
        <f>IF(A58&gt;='401(k) Calculator'!$M$8,NA(),1+A58)</f>
        <v>#N/A</v>
      </c>
      <c r="B59" s="12" t="str">
        <f>IF(ISERROR(A59),"",'401(k) Calculator'!$E$8+A58)</f>
        <v/>
      </c>
      <c r="C59" s="16" t="str">
        <f>IF(B59&gt;='401(k) Calculator'!$E$9,"",C58*(1+'401(k) Calculator'!$E$14))</f>
        <v/>
      </c>
      <c r="D59" s="17"/>
      <c r="E59" s="17" t="str">
        <f>IF(B59&lt;'401(k) Calculator'!$E$9,IF('401(k) Calculator'!$E$21&gt;0,C59*'401(k) Calculator'!$E$21,(E58-D58)+((E58-D58)*'401(k) Calculator'!$E$23)+D59),"")</f>
        <v/>
      </c>
      <c r="F59" s="17" t="str">
        <f>IF(B59&lt;'401(k) Calculator'!$E$9,$F$8+SUM($E$9:E59),"")</f>
        <v/>
      </c>
      <c r="G59" s="17" t="str">
        <f>IF(B59&lt;'401(k) Calculator'!$E$9,(C59*'401(k) Calculator'!$E$25)*'401(k) Calculator'!$E$24,"")</f>
        <v/>
      </c>
      <c r="H59" s="17" t="str">
        <f>IF(B59&lt;'401(k) Calculator'!$E$9,$H$8+SUM($G$9:G59),"")</f>
        <v/>
      </c>
      <c r="I59" s="17" t="str">
        <f>IF(B59&gt;='401(k) Calculator'!$E$9,"",I58+E59)</f>
        <v/>
      </c>
      <c r="J59" s="18" t="str">
        <f ca="1">IF(B59&lt;'401(k) Calculator'!$E$9,IF(Rate=TRUE,'401(k) Calculator'!$M$32+RAND()*('401(k) Calculator'!$M$33-'401(k) Calculator'!$M$32),'401(k) Calculator'!$E$31),"")</f>
        <v/>
      </c>
      <c r="K59" s="19" t="str">
        <f>IF(B59&lt;'401(k) Calculator'!$E$9,FV(J59/num,num,-(D59+E59+G59)/num,-K58),"")</f>
        <v/>
      </c>
      <c r="L59" s="19" t="str">
        <f>IF(B59&lt;'401(k) Calculator'!$E$9,FV(J59/num,num,-(D59+E59+G59)/num,-K58)-(K58+D59+E59+G59),"")</f>
        <v/>
      </c>
      <c r="M59" s="2"/>
      <c r="W59" s="2"/>
      <c r="X59" s="2"/>
      <c r="Y59" s="3"/>
      <c r="AA59" s="2"/>
      <c r="AB59" s="2"/>
      <c r="AQ59" s="3"/>
    </row>
    <row r="60" spans="1:43" ht="15" customHeight="1" x14ac:dyDescent="0.25">
      <c r="A60" s="12" t="e">
        <f>IF(A59&gt;='401(k) Calculator'!$M$8,NA(),1+A59)</f>
        <v>#N/A</v>
      </c>
      <c r="B60" s="12" t="str">
        <f>IF(ISERROR(A60),"",'401(k) Calculator'!$E$8+A59)</f>
        <v/>
      </c>
      <c r="C60" s="16" t="str">
        <f>IF(B60&gt;='401(k) Calculator'!$E$9,"",C59*(1+'401(k) Calculator'!$E$14))</f>
        <v/>
      </c>
      <c r="D60" s="17"/>
      <c r="E60" s="17" t="str">
        <f>IF(B60&lt;'401(k) Calculator'!$E$9,IF('401(k) Calculator'!$E$21&gt;0,C60*'401(k) Calculator'!$E$21,(E59-D59)+((E59-D59)*'401(k) Calculator'!$E$23)+D60),"")</f>
        <v/>
      </c>
      <c r="F60" s="17" t="str">
        <f>IF(B60&lt;'401(k) Calculator'!$E$9,$F$8+SUM($E$9:E60),"")</f>
        <v/>
      </c>
      <c r="G60" s="17" t="str">
        <f>IF(B60&lt;'401(k) Calculator'!$E$9,(C60*'401(k) Calculator'!$E$25)*'401(k) Calculator'!$E$24,"")</f>
        <v/>
      </c>
      <c r="H60" s="17" t="str">
        <f>IF(B60&lt;'401(k) Calculator'!$E$9,$H$8+SUM($G$9:G60),"")</f>
        <v/>
      </c>
      <c r="I60" s="17" t="str">
        <f>IF(B60&gt;='401(k) Calculator'!$E$9,"",I59+E60)</f>
        <v/>
      </c>
      <c r="J60" s="18" t="str">
        <f ca="1">IF(B60&lt;'401(k) Calculator'!$E$9,IF(Rate=TRUE,'401(k) Calculator'!$M$32+RAND()*('401(k) Calculator'!$M$33-'401(k) Calculator'!$M$32),'401(k) Calculator'!$E$31),"")</f>
        <v/>
      </c>
      <c r="K60" s="19" t="str">
        <f>IF(B60&lt;'401(k) Calculator'!$E$9,FV(J60/num,num,-(D60+E60+G60)/num,-K59),"")</f>
        <v/>
      </c>
      <c r="L60" s="19" t="str">
        <f>IF(B60&lt;'401(k) Calculator'!$E$9,FV(J60/num,num,-(D60+E60+G60)/num,-K59)-(K59+D60+E60+G60),"")</f>
        <v/>
      </c>
      <c r="M60" s="2"/>
      <c r="W60" s="2"/>
      <c r="X60" s="2"/>
      <c r="Y60" s="3"/>
      <c r="AA60" s="2"/>
      <c r="AB60" s="2"/>
      <c r="AQ60" s="3"/>
    </row>
    <row r="61" spans="1:43" ht="15" customHeight="1" x14ac:dyDescent="0.25">
      <c r="A61" s="12" t="e">
        <f>IF(A60&gt;='401(k) Calculator'!$M$8,NA(),1+A60)</f>
        <v>#N/A</v>
      </c>
      <c r="B61" s="12" t="str">
        <f>IF(ISERROR(A61),"",'401(k) Calculator'!$E$8+A60)</f>
        <v/>
      </c>
      <c r="C61" s="16" t="str">
        <f>IF(B61&gt;='401(k) Calculator'!$E$9,"",C60*(1+'401(k) Calculator'!$E$14))</f>
        <v/>
      </c>
      <c r="D61" s="17"/>
      <c r="E61" s="17" t="str">
        <f>IF(B61&lt;'401(k) Calculator'!$E$9,IF('401(k) Calculator'!$E$21&gt;0,C61*'401(k) Calculator'!$E$21,(E60-D60)+((E60-D60)*'401(k) Calculator'!$E$23)+D61),"")</f>
        <v/>
      </c>
      <c r="F61" s="17" t="str">
        <f>IF(B61&lt;'401(k) Calculator'!$E$9,$F$8+SUM($E$9:E61),"")</f>
        <v/>
      </c>
      <c r="G61" s="17" t="str">
        <f>IF(B61&lt;'401(k) Calculator'!$E$9,(C61*'401(k) Calculator'!$E$25)*'401(k) Calculator'!$E$24,"")</f>
        <v/>
      </c>
      <c r="H61" s="17" t="str">
        <f>IF(B61&lt;'401(k) Calculator'!$E$9,$H$8+SUM($G$9:G61),"")</f>
        <v/>
      </c>
      <c r="I61" s="17" t="str">
        <f>IF(B61&gt;='401(k) Calculator'!$E$9,"",I60+E61)</f>
        <v/>
      </c>
      <c r="J61" s="18" t="str">
        <f ca="1">IF(B61&lt;'401(k) Calculator'!$E$9,IF(Rate=TRUE,'401(k) Calculator'!$M$32+RAND()*('401(k) Calculator'!$M$33-'401(k) Calculator'!$M$32),'401(k) Calculator'!$E$31),"")</f>
        <v/>
      </c>
      <c r="K61" s="19" t="str">
        <f>IF(B61&lt;'401(k) Calculator'!$E$9,FV(J61/num,num,-(D61+E61+G61)/num,-K60),"")</f>
        <v/>
      </c>
      <c r="L61" s="19" t="str">
        <f>IF(B61&lt;'401(k) Calculator'!$E$9,FV(J61/num,num,-(D61+E61+G61)/num,-K60)-(K60+D61+E61+G61),"")</f>
        <v/>
      </c>
      <c r="M61" s="2"/>
      <c r="W61" s="2"/>
      <c r="X61" s="2"/>
      <c r="Y61" s="3"/>
      <c r="AA61" s="2"/>
      <c r="AB61" s="2"/>
      <c r="AQ61" s="3"/>
    </row>
    <row r="62" spans="1:43" ht="15" customHeight="1" x14ac:dyDescent="0.25">
      <c r="A62" s="12" t="e">
        <f>IF(A61&gt;='401(k) Calculator'!$M$8,NA(),1+A61)</f>
        <v>#N/A</v>
      </c>
      <c r="B62" s="12" t="str">
        <f>IF(ISERROR(A62),"",'401(k) Calculator'!$E$8+A61)</f>
        <v/>
      </c>
      <c r="C62" s="16" t="str">
        <f>IF(B62&gt;='401(k) Calculator'!$E$9,"",C61*(1+'401(k) Calculator'!$E$14))</f>
        <v/>
      </c>
      <c r="D62" s="17"/>
      <c r="E62" s="17" t="str">
        <f>IF(B62&lt;'401(k) Calculator'!$E$9,IF('401(k) Calculator'!$E$21&gt;0,C62*'401(k) Calculator'!$E$21,(E61-D61)+((E61-D61)*'401(k) Calculator'!$E$23)+D62),"")</f>
        <v/>
      </c>
      <c r="F62" s="17" t="str">
        <f>IF(B62&lt;'401(k) Calculator'!$E$9,$F$8+SUM($E$9:E62),"")</f>
        <v/>
      </c>
      <c r="G62" s="17" t="str">
        <f>IF(B62&lt;'401(k) Calculator'!$E$9,(C62*'401(k) Calculator'!$E$25)*'401(k) Calculator'!$E$24,"")</f>
        <v/>
      </c>
      <c r="H62" s="17" t="str">
        <f>IF(B62&lt;'401(k) Calculator'!$E$9,$H$8+SUM($G$9:G62),"")</f>
        <v/>
      </c>
      <c r="I62" s="17" t="str">
        <f>IF(B62&gt;='401(k) Calculator'!$E$9,"",I61+E62)</f>
        <v/>
      </c>
      <c r="J62" s="18" t="str">
        <f ca="1">IF(B62&lt;'401(k) Calculator'!$E$9,IF(Rate=TRUE,'401(k) Calculator'!$M$32+RAND()*('401(k) Calculator'!$M$33-'401(k) Calculator'!$M$32),'401(k) Calculator'!$E$31),"")</f>
        <v/>
      </c>
      <c r="K62" s="19" t="str">
        <f>IF(B62&lt;'401(k) Calculator'!$E$9,FV(J62/num,num,-(D62+E62+G62)/num,-K61),"")</f>
        <v/>
      </c>
      <c r="L62" s="19" t="str">
        <f>IF(B62&lt;'401(k) Calculator'!$E$9,FV(J62/num,num,-(D62+E62+G62)/num,-K61)-(K61+D62+E62+G62),"")</f>
        <v/>
      </c>
      <c r="M62" s="2"/>
      <c r="W62" s="2"/>
      <c r="X62" s="2"/>
      <c r="Y62" s="3"/>
      <c r="AA62" s="2"/>
      <c r="AB62" s="2"/>
      <c r="AQ62" s="3"/>
    </row>
    <row r="63" spans="1:43" ht="15" customHeight="1" x14ac:dyDescent="0.25">
      <c r="A63" s="12" t="e">
        <f>IF(A62&gt;='401(k) Calculator'!$M$8,NA(),1+A62)</f>
        <v>#N/A</v>
      </c>
      <c r="B63" s="12" t="str">
        <f>IF(ISERROR(A63),"",'401(k) Calculator'!$E$8+A62)</f>
        <v/>
      </c>
      <c r="C63" s="16" t="str">
        <f>IF(B63&gt;='401(k) Calculator'!$E$9,"",C62*(1+'401(k) Calculator'!$E$14))</f>
        <v/>
      </c>
      <c r="D63" s="17"/>
      <c r="E63" s="17" t="str">
        <f>IF(B63&lt;'401(k) Calculator'!$E$9,IF('401(k) Calculator'!$E$21&gt;0,C63*'401(k) Calculator'!$E$21,(E62-D62)+((E62-D62)*'401(k) Calculator'!$E$23)+D63),"")</f>
        <v/>
      </c>
      <c r="F63" s="17" t="str">
        <f>IF(B63&lt;'401(k) Calculator'!$E$9,$F$8+SUM($E$9:E63),"")</f>
        <v/>
      </c>
      <c r="G63" s="17" t="str">
        <f>IF(B63&lt;'401(k) Calculator'!$E$9,(C63*'401(k) Calculator'!$E$25)*'401(k) Calculator'!$E$24,"")</f>
        <v/>
      </c>
      <c r="H63" s="17" t="str">
        <f>IF(B63&lt;'401(k) Calculator'!$E$9,$H$8+SUM($G$9:G63),"")</f>
        <v/>
      </c>
      <c r="I63" s="17" t="str">
        <f>IF(B63&gt;='401(k) Calculator'!$E$9,"",I62+E63)</f>
        <v/>
      </c>
      <c r="J63" s="18" t="str">
        <f ca="1">IF(B63&lt;'401(k) Calculator'!$E$9,IF(Rate=TRUE,'401(k) Calculator'!$M$32+RAND()*('401(k) Calculator'!$M$33-'401(k) Calculator'!$M$32),'401(k) Calculator'!$E$31),"")</f>
        <v/>
      </c>
      <c r="K63" s="19" t="str">
        <f>IF(B63&lt;'401(k) Calculator'!$E$9,FV(J63/num,num,-(D63+E63+G63)/num,-K62),"")</f>
        <v/>
      </c>
      <c r="L63" s="19" t="str">
        <f>IF(B63&lt;'401(k) Calculator'!$E$9,FV(J63/num,num,-(D63+E63+G63)/num,-K62)-(K62+D63+E63+G63),"")</f>
        <v/>
      </c>
      <c r="M63" s="2"/>
      <c r="W63" s="2"/>
      <c r="X63" s="2"/>
      <c r="Y63" s="3"/>
      <c r="AA63" s="2"/>
      <c r="AB63" s="2"/>
      <c r="AQ63" s="3"/>
    </row>
    <row r="64" spans="1:43" ht="15" customHeight="1" x14ac:dyDescent="0.25">
      <c r="A64" s="12" t="e">
        <f>IF(A63&gt;='401(k) Calculator'!$M$8,NA(),1+A63)</f>
        <v>#N/A</v>
      </c>
      <c r="B64" s="12" t="str">
        <f>IF(ISERROR(A64),"",'401(k) Calculator'!$E$8+A63)</f>
        <v/>
      </c>
      <c r="C64" s="16" t="str">
        <f>IF(B64&gt;='401(k) Calculator'!$E$9,"",C63*(1+'401(k) Calculator'!$E$14))</f>
        <v/>
      </c>
      <c r="D64" s="17"/>
      <c r="E64" s="17" t="str">
        <f>IF(B64&lt;'401(k) Calculator'!$E$9,IF('401(k) Calculator'!$E$21&gt;0,C64*'401(k) Calculator'!$E$21,(E63-D63)+((E63-D63)*'401(k) Calculator'!$E$23)+D64),"")</f>
        <v/>
      </c>
      <c r="F64" s="17" t="str">
        <f>IF(B64&lt;'401(k) Calculator'!$E$9,$F$8+SUM($E$9:E64),"")</f>
        <v/>
      </c>
      <c r="G64" s="17" t="str">
        <f>IF(B64&lt;'401(k) Calculator'!$E$9,(C64*'401(k) Calculator'!$E$25)*'401(k) Calculator'!$E$24,"")</f>
        <v/>
      </c>
      <c r="H64" s="17" t="str">
        <f>IF(B64&lt;'401(k) Calculator'!$E$9,$H$8+SUM($G$9:G64),"")</f>
        <v/>
      </c>
      <c r="I64" s="17" t="str">
        <f>IF(B64&gt;='401(k) Calculator'!$E$9,"",I63+E64)</f>
        <v/>
      </c>
      <c r="J64" s="18" t="str">
        <f ca="1">IF(B64&lt;'401(k) Calculator'!$E$9,IF(Rate=TRUE,'401(k) Calculator'!$M$32+RAND()*('401(k) Calculator'!$M$33-'401(k) Calculator'!$M$32),'401(k) Calculator'!$E$31),"")</f>
        <v/>
      </c>
      <c r="K64" s="19" t="str">
        <f>IF(B64&lt;'401(k) Calculator'!$E$9,FV(J64/num,num,-(D64+E64+G64)/num,-K63),"")</f>
        <v/>
      </c>
      <c r="L64" s="19" t="str">
        <f>IF(B64&lt;'401(k) Calculator'!$E$9,FV(J64/num,num,-(D64+E64+G64)/num,-K63)-(K63+D64+E64+G64),"")</f>
        <v/>
      </c>
      <c r="M64" s="2"/>
      <c r="W64" s="2"/>
      <c r="X64" s="2"/>
      <c r="Y64" s="3"/>
      <c r="AA64" s="2"/>
      <c r="AB64" s="2"/>
      <c r="AQ64" s="3"/>
    </row>
    <row r="65" spans="1:43" ht="15" customHeight="1" x14ac:dyDescent="0.25">
      <c r="A65" s="12" t="e">
        <f>IF(A64&gt;='401(k) Calculator'!$M$8,NA(),1+A64)</f>
        <v>#N/A</v>
      </c>
      <c r="B65" s="12" t="str">
        <f>IF(ISERROR(A65),"",'401(k) Calculator'!$E$8+A64)</f>
        <v/>
      </c>
      <c r="C65" s="16" t="str">
        <f>IF(B65&gt;='401(k) Calculator'!$E$9,"",C64*(1+'401(k) Calculator'!$E$14))</f>
        <v/>
      </c>
      <c r="D65" s="17"/>
      <c r="E65" s="17" t="str">
        <f>IF(B65&lt;'401(k) Calculator'!$E$9,IF('401(k) Calculator'!$E$21&gt;0,C65*'401(k) Calculator'!$E$21,(E64-D64)+((E64-D64)*'401(k) Calculator'!$E$23)+D65),"")</f>
        <v/>
      </c>
      <c r="F65" s="17" t="str">
        <f>IF(B65&lt;'401(k) Calculator'!$E$9,$F$8+SUM($E$9:E65),"")</f>
        <v/>
      </c>
      <c r="G65" s="17" t="str">
        <f>IF(B65&lt;'401(k) Calculator'!$E$9,(C65*'401(k) Calculator'!$E$25)*'401(k) Calculator'!$E$24,"")</f>
        <v/>
      </c>
      <c r="H65" s="17" t="str">
        <f>IF(B65&lt;'401(k) Calculator'!$E$9,$H$8+SUM($G$9:G65),"")</f>
        <v/>
      </c>
      <c r="I65" s="17" t="str">
        <f>IF(B65&gt;='401(k) Calculator'!$E$9,"",I64+E65)</f>
        <v/>
      </c>
      <c r="J65" s="18" t="str">
        <f ca="1">IF(B65&lt;'401(k) Calculator'!$E$9,IF(Rate=TRUE,'401(k) Calculator'!$M$32+RAND()*('401(k) Calculator'!$M$33-'401(k) Calculator'!$M$32),'401(k) Calculator'!$E$31),"")</f>
        <v/>
      </c>
      <c r="K65" s="19" t="str">
        <f>IF(B65&lt;'401(k) Calculator'!$E$9,FV(J65/num,num,-(D65+E65+G65)/num,-K64),"")</f>
        <v/>
      </c>
      <c r="L65" s="19" t="str">
        <f>IF(B65&lt;'401(k) Calculator'!$E$9,FV(J65/num,num,-(D65+E65+G65)/num,-K64)-(K64+D65+E65+G65),"")</f>
        <v/>
      </c>
      <c r="M65" s="2"/>
      <c r="W65" s="2"/>
      <c r="X65" s="2"/>
      <c r="Y65" s="3"/>
      <c r="AA65" s="2"/>
      <c r="AB65" s="2"/>
      <c r="AQ65" s="3"/>
    </row>
    <row r="66" spans="1:43" ht="15" customHeight="1" x14ac:dyDescent="0.25">
      <c r="A66" s="12" t="e">
        <f>IF(A65&gt;='401(k) Calculator'!$M$8,NA(),1+A65)</f>
        <v>#N/A</v>
      </c>
      <c r="B66" s="12" t="str">
        <f>IF(ISERROR(A66),"",'401(k) Calculator'!$E$8+A65)</f>
        <v/>
      </c>
      <c r="C66" s="16" t="str">
        <f>IF(B66&gt;='401(k) Calculator'!$E$9,"",C65*(1+'401(k) Calculator'!$E$14))</f>
        <v/>
      </c>
      <c r="D66" s="17"/>
      <c r="E66" s="17" t="str">
        <f>IF(B66&lt;'401(k) Calculator'!$E$9,IF('401(k) Calculator'!$E$21&gt;0,C66*'401(k) Calculator'!$E$21,(E65-D65)+((E65-D65)*'401(k) Calculator'!$E$23)+D66),"")</f>
        <v/>
      </c>
      <c r="F66" s="17" t="str">
        <f>IF(B66&lt;'401(k) Calculator'!$E$9,$F$8+SUM($E$9:E66),"")</f>
        <v/>
      </c>
      <c r="G66" s="17" t="str">
        <f>IF(B66&lt;'401(k) Calculator'!$E$9,(C66*'401(k) Calculator'!$E$25)*'401(k) Calculator'!$E$24,"")</f>
        <v/>
      </c>
      <c r="H66" s="17" t="str">
        <f>IF(B66&lt;'401(k) Calculator'!$E$9,$H$8+SUM($G$9:G66),"")</f>
        <v/>
      </c>
      <c r="I66" s="17" t="str">
        <f>IF(B66&gt;='401(k) Calculator'!$E$9,"",I65+E66)</f>
        <v/>
      </c>
      <c r="J66" s="18" t="str">
        <f ca="1">IF(B66&lt;'401(k) Calculator'!$E$9,IF(Rate=TRUE,'401(k) Calculator'!$M$32+RAND()*('401(k) Calculator'!$M$33-'401(k) Calculator'!$M$32),'401(k) Calculator'!$E$31),"")</f>
        <v/>
      </c>
      <c r="K66" s="19" t="str">
        <f>IF(B66&lt;'401(k) Calculator'!$E$9,FV(J66/num,num,-(D66+E66+G66)/num,-K65),"")</f>
        <v/>
      </c>
      <c r="L66" s="19" t="str">
        <f>IF(B66&lt;'401(k) Calculator'!$E$9,FV(J66/num,num,-(D66+E66+G66)/num,-K65)-(K65+D66+E66+G66),"")</f>
        <v/>
      </c>
      <c r="M66" s="2"/>
      <c r="W66" s="2"/>
      <c r="X66" s="2"/>
      <c r="Y66" s="3"/>
      <c r="AA66" s="2"/>
      <c r="AB66" s="2"/>
      <c r="AQ66" s="3"/>
    </row>
    <row r="67" spans="1:43" ht="15" customHeight="1" x14ac:dyDescent="0.25">
      <c r="A67" s="12" t="e">
        <f>IF(A66&gt;='401(k) Calculator'!$M$8,NA(),1+A66)</f>
        <v>#N/A</v>
      </c>
      <c r="B67" s="12" t="str">
        <f>IF(ISERROR(A67),"",'401(k) Calculator'!$E$8+A66)</f>
        <v/>
      </c>
      <c r="C67" s="16" t="str">
        <f>IF(B67&gt;='401(k) Calculator'!$E$9,"",C66*(1+'401(k) Calculator'!$E$14))</f>
        <v/>
      </c>
      <c r="D67" s="17"/>
      <c r="E67" s="17" t="str">
        <f>IF(B67&lt;'401(k) Calculator'!$E$9,IF('401(k) Calculator'!$E$21&gt;0,C67*'401(k) Calculator'!$E$21,(E66-D66)+((E66-D66)*'401(k) Calculator'!$E$23)+D67),"")</f>
        <v/>
      </c>
      <c r="F67" s="17" t="str">
        <f>IF(B67&lt;'401(k) Calculator'!$E$9,$F$8+SUM($E$9:E67),"")</f>
        <v/>
      </c>
      <c r="G67" s="17" t="str">
        <f>IF(B67&lt;'401(k) Calculator'!$E$9,(C67*'401(k) Calculator'!$E$25)*'401(k) Calculator'!$E$24,"")</f>
        <v/>
      </c>
      <c r="H67" s="17" t="str">
        <f>IF(B67&lt;'401(k) Calculator'!$E$9,$H$8+SUM($G$9:G67),"")</f>
        <v/>
      </c>
      <c r="I67" s="17" t="str">
        <f>IF(B67&gt;='401(k) Calculator'!$E$9,"",I66+E67)</f>
        <v/>
      </c>
      <c r="J67" s="18" t="str">
        <f ca="1">IF(B67&lt;'401(k) Calculator'!$E$9,IF(Rate=TRUE,'401(k) Calculator'!$M$32+RAND()*('401(k) Calculator'!$M$33-'401(k) Calculator'!$M$32),'401(k) Calculator'!$E$31),"")</f>
        <v/>
      </c>
      <c r="K67" s="19" t="str">
        <f>IF(B67&lt;'401(k) Calculator'!$E$9,FV(J67/num,num,-(D67+E67+G67)/num,-K66),"")</f>
        <v/>
      </c>
      <c r="L67" s="19" t="str">
        <f>IF(B67&lt;'401(k) Calculator'!$E$9,FV(J67/num,num,-(D67+E67+G67)/num,-K66)-(K66+D67+E67+G67),"")</f>
        <v/>
      </c>
      <c r="M67" s="2"/>
      <c r="W67" s="2"/>
      <c r="X67" s="2"/>
      <c r="Y67" s="3"/>
      <c r="AA67" s="2"/>
      <c r="AB67" s="2"/>
      <c r="AQ67" s="3"/>
    </row>
    <row r="68" spans="1:43" ht="15" customHeight="1" x14ac:dyDescent="0.25">
      <c r="A68" s="12" t="e">
        <f>IF(A67&gt;='401(k) Calculator'!$M$8,NA(),1+A67)</f>
        <v>#N/A</v>
      </c>
      <c r="B68" s="12" t="str">
        <f>IF(ISERROR(A68),"",'401(k) Calculator'!$E$8+A67)</f>
        <v/>
      </c>
      <c r="C68" s="16" t="str">
        <f>IF(B68&gt;='401(k) Calculator'!$E$9,"",C67*(1+'401(k) Calculator'!$E$14))</f>
        <v/>
      </c>
      <c r="D68" s="17"/>
      <c r="E68" s="17" t="str">
        <f>IF(B68&lt;'401(k) Calculator'!$E$9,IF('401(k) Calculator'!$E$21&gt;0,C68*'401(k) Calculator'!$E$21,(E67-D67)+((E67-D67)*'401(k) Calculator'!$E$23)+D68),"")</f>
        <v/>
      </c>
      <c r="F68" s="17" t="str">
        <f>IF(B68&lt;'401(k) Calculator'!$E$9,$F$8+SUM($E$9:E68),"")</f>
        <v/>
      </c>
      <c r="G68" s="17" t="str">
        <f>IF(B68&lt;'401(k) Calculator'!$E$9,(C68*'401(k) Calculator'!$E$25)*'401(k) Calculator'!$E$24,"")</f>
        <v/>
      </c>
      <c r="H68" s="17" t="str">
        <f>IF(B68&lt;'401(k) Calculator'!$E$9,$H$8+SUM($G$9:G68),"")</f>
        <v/>
      </c>
      <c r="I68" s="17" t="str">
        <f>IF(B68&gt;='401(k) Calculator'!$E$9,"",I67+E68)</f>
        <v/>
      </c>
      <c r="J68" s="18" t="str">
        <f ca="1">IF(B68&lt;'401(k) Calculator'!$E$9,IF(Rate=TRUE,'401(k) Calculator'!$M$32+RAND()*('401(k) Calculator'!$M$33-'401(k) Calculator'!$M$32),'401(k) Calculator'!$E$31),"")</f>
        <v/>
      </c>
      <c r="K68" s="19" t="str">
        <f>IF(B68&lt;'401(k) Calculator'!$E$9,FV(J68/num,num,-(D68+E68+G68)/num,-K67),"")</f>
        <v/>
      </c>
      <c r="L68" s="19" t="str">
        <f>IF(B68&lt;'401(k) Calculator'!$E$9,FV(J68/num,num,-(D68+E68+G68)/num,-K67)-(K67+D68+E68+G68),"")</f>
        <v/>
      </c>
      <c r="M68" s="2"/>
      <c r="W68" s="2"/>
      <c r="X68" s="2"/>
      <c r="Y68" s="3"/>
      <c r="AA68" s="2"/>
      <c r="AB68" s="2"/>
      <c r="AQ68" s="3"/>
    </row>
    <row r="69" spans="1:43" ht="15" customHeight="1" x14ac:dyDescent="0.25">
      <c r="A69" s="12" t="e">
        <f>IF(A68&gt;='401(k) Calculator'!$M$8,NA(),1+A68)</f>
        <v>#N/A</v>
      </c>
      <c r="B69" s="12" t="str">
        <f>IF(ISERROR(A69),"",'401(k) Calculator'!$E$8+A68)</f>
        <v/>
      </c>
      <c r="C69" s="16" t="str">
        <f>IF(B69&gt;='401(k) Calculator'!$E$9,"",C68*(1+'401(k) Calculator'!$E$14))</f>
        <v/>
      </c>
      <c r="D69" s="17"/>
      <c r="E69" s="17" t="str">
        <f>IF(B69&lt;'401(k) Calculator'!$E$9,IF('401(k) Calculator'!$E$21&gt;0,C69*'401(k) Calculator'!$E$21,(E68-D68)+((E68-D68)*'401(k) Calculator'!$E$23)+D69),"")</f>
        <v/>
      </c>
      <c r="F69" s="17" t="str">
        <f>IF(B69&lt;'401(k) Calculator'!$E$9,$F$8+SUM($E$9:E69),"")</f>
        <v/>
      </c>
      <c r="G69" s="17" t="str">
        <f>IF(B69&lt;'401(k) Calculator'!$E$9,(C69*'401(k) Calculator'!$E$25)*'401(k) Calculator'!$E$24,"")</f>
        <v/>
      </c>
      <c r="H69" s="17" t="str">
        <f>IF(B69&lt;'401(k) Calculator'!$E$9,$H$8+SUM($G$9:G69),"")</f>
        <v/>
      </c>
      <c r="I69" s="17" t="str">
        <f>IF(B69&gt;='401(k) Calculator'!$E$9,"",I68+E69)</f>
        <v/>
      </c>
      <c r="J69" s="18" t="str">
        <f ca="1">IF(B69&lt;'401(k) Calculator'!$E$9,IF(Rate=TRUE,'401(k) Calculator'!$M$32+RAND()*('401(k) Calculator'!$M$33-'401(k) Calculator'!$M$32),'401(k) Calculator'!$E$31),"")</f>
        <v/>
      </c>
      <c r="K69" s="19" t="str">
        <f>IF(B69&lt;'401(k) Calculator'!$E$9,FV(J69/num,num,-(D69+E69+G69)/num,-K68),"")</f>
        <v/>
      </c>
      <c r="L69" s="19" t="str">
        <f>IF(B69&lt;'401(k) Calculator'!$E$9,FV(J69/num,num,-(D69+E69+G69)/num,-K68)-(K68+D69+E69+G69),"")</f>
        <v/>
      </c>
      <c r="M69" s="2"/>
      <c r="W69" s="2"/>
      <c r="X69" s="2"/>
      <c r="Y69" s="3"/>
      <c r="AA69" s="2"/>
      <c r="AB69" s="2"/>
      <c r="AQ69" s="3"/>
    </row>
    <row r="70" spans="1:43" ht="15" customHeight="1" x14ac:dyDescent="0.25">
      <c r="A70" s="12" t="e">
        <f>IF(A69&gt;='401(k) Calculator'!$M$8,NA(),1+A69)</f>
        <v>#N/A</v>
      </c>
      <c r="B70" s="12" t="str">
        <f>IF(ISERROR(A70),"",'401(k) Calculator'!$E$8+A69)</f>
        <v/>
      </c>
      <c r="C70" s="16" t="str">
        <f>IF(B70&gt;='401(k) Calculator'!$E$9,"",C69*(1+'401(k) Calculator'!$E$14))</f>
        <v/>
      </c>
      <c r="D70" s="17"/>
      <c r="E70" s="17" t="str">
        <f>IF(B70&lt;'401(k) Calculator'!$E$9,IF('401(k) Calculator'!$E$21&gt;0,C70*'401(k) Calculator'!$E$21,(E69-D69)+((E69-D69)*'401(k) Calculator'!$E$23)+D70),"")</f>
        <v/>
      </c>
      <c r="F70" s="17" t="str">
        <f>IF(B70&lt;'401(k) Calculator'!$E$9,$F$8+SUM($E$9:E70),"")</f>
        <v/>
      </c>
      <c r="G70" s="17" t="str">
        <f>IF(B70&lt;'401(k) Calculator'!$E$9,(C70*'401(k) Calculator'!$E$25)*'401(k) Calculator'!$E$24,"")</f>
        <v/>
      </c>
      <c r="H70" s="17" t="str">
        <f>IF(B70&lt;'401(k) Calculator'!$E$9,$H$8+SUM($G$9:G70),"")</f>
        <v/>
      </c>
      <c r="I70" s="17" t="str">
        <f>IF(B70&gt;='401(k) Calculator'!$E$9,"",I69+E70)</f>
        <v/>
      </c>
      <c r="J70" s="18" t="str">
        <f ca="1">IF(B70&lt;'401(k) Calculator'!$E$9,IF(Rate=TRUE,'401(k) Calculator'!$M$32+RAND()*('401(k) Calculator'!$M$33-'401(k) Calculator'!$M$32),'401(k) Calculator'!$E$31),"")</f>
        <v/>
      </c>
      <c r="K70" s="19" t="str">
        <f>IF(B70&lt;'401(k) Calculator'!$E$9,FV(J70/num,num,-(D70+E70+G70)/num,-K69),"")</f>
        <v/>
      </c>
      <c r="L70" s="19" t="str">
        <f>IF(B70&lt;'401(k) Calculator'!$E$9,FV(J70/num,num,-(D70+E70+G70)/num,-K69)-(K69+D70+E70+G70),"")</f>
        <v/>
      </c>
      <c r="M70" s="2"/>
      <c r="W70" s="2"/>
      <c r="X70" s="2"/>
      <c r="Y70" s="3"/>
      <c r="AA70" s="2"/>
      <c r="AB70" s="2"/>
      <c r="AQ70" s="3"/>
    </row>
    <row r="71" spans="1:43" ht="15" customHeight="1" x14ac:dyDescent="0.25">
      <c r="A71" s="12" t="e">
        <f>IF(A70&gt;='401(k) Calculator'!$M$8,NA(),1+A70)</f>
        <v>#N/A</v>
      </c>
      <c r="B71" s="12" t="str">
        <f>IF(ISERROR(A71),"",'401(k) Calculator'!$E$8+A70)</f>
        <v/>
      </c>
      <c r="C71" s="16" t="str">
        <f>IF(B71&gt;='401(k) Calculator'!$E$9,"",C70*(1+'401(k) Calculator'!$E$14))</f>
        <v/>
      </c>
      <c r="D71" s="17"/>
      <c r="E71" s="17" t="str">
        <f>IF(B71&lt;'401(k) Calculator'!$E$9,IF('401(k) Calculator'!$E$21&gt;0,C71*'401(k) Calculator'!$E$21,(E70-D70)+((E70-D70)*'401(k) Calculator'!$E$23)+D71),"")</f>
        <v/>
      </c>
      <c r="F71" s="17" t="str">
        <f>IF(B71&lt;'401(k) Calculator'!$E$9,$F$8+SUM($E$9:E71),"")</f>
        <v/>
      </c>
      <c r="G71" s="17" t="str">
        <f>IF(B71&lt;'401(k) Calculator'!$E$9,(C71*'401(k) Calculator'!$E$25)*'401(k) Calculator'!$E$24,"")</f>
        <v/>
      </c>
      <c r="H71" s="17" t="str">
        <f>IF(B71&lt;'401(k) Calculator'!$E$9,$H$8+SUM($G$9:G71),"")</f>
        <v/>
      </c>
      <c r="I71" s="17" t="str">
        <f>IF(B71&gt;='401(k) Calculator'!$E$9,"",I70+E71)</f>
        <v/>
      </c>
      <c r="J71" s="18" t="str">
        <f ca="1">IF(B71&lt;'401(k) Calculator'!$E$9,IF(Rate=TRUE,'401(k) Calculator'!$M$32+RAND()*('401(k) Calculator'!$M$33-'401(k) Calculator'!$M$32),'401(k) Calculator'!$E$31),"")</f>
        <v/>
      </c>
      <c r="K71" s="19" t="str">
        <f>IF(B71&lt;'401(k) Calculator'!$E$9,FV(J71/num,num,-(D71+E71+G71)/num,-K70),"")</f>
        <v/>
      </c>
      <c r="L71" s="19" t="str">
        <f>IF(B71&lt;'401(k) Calculator'!$E$9,FV(J71/num,num,-(D71+E71+G71)/num,-K70)-(K70+D71+E71+G71),"")</f>
        <v/>
      </c>
      <c r="M71" s="2"/>
      <c r="W71" s="2"/>
      <c r="X71" s="2"/>
      <c r="Y71" s="3"/>
      <c r="AA71" s="2"/>
      <c r="AB71" s="2"/>
      <c r="AQ71" s="3"/>
    </row>
    <row r="72" spans="1:43" ht="15" customHeight="1" x14ac:dyDescent="0.25">
      <c r="A72" s="12" t="e">
        <f>IF(A71&gt;='401(k) Calculator'!$M$8,NA(),1+A71)</f>
        <v>#N/A</v>
      </c>
      <c r="B72" s="12" t="str">
        <f>IF(ISERROR(A72),"",'401(k) Calculator'!$E$8+A71)</f>
        <v/>
      </c>
      <c r="C72" s="16" t="str">
        <f>IF(B72&gt;='401(k) Calculator'!$E$9,"",C71*(1+'401(k) Calculator'!$E$14))</f>
        <v/>
      </c>
      <c r="D72" s="17"/>
      <c r="E72" s="17" t="str">
        <f>IF(B72&lt;'401(k) Calculator'!$E$9,IF('401(k) Calculator'!$E$21&gt;0,C72*'401(k) Calculator'!$E$21,(E71-D71)+((E71-D71)*'401(k) Calculator'!$E$23)+D72),"")</f>
        <v/>
      </c>
      <c r="F72" s="17" t="str">
        <f>IF(B72&lt;'401(k) Calculator'!$E$9,$F$8+SUM($E$9:E72),"")</f>
        <v/>
      </c>
      <c r="G72" s="17" t="str">
        <f>IF(B72&lt;'401(k) Calculator'!$E$9,(C72*'401(k) Calculator'!$E$25)*'401(k) Calculator'!$E$24,"")</f>
        <v/>
      </c>
      <c r="H72" s="17" t="str">
        <f>IF(B72&lt;'401(k) Calculator'!$E$9,$H$8+SUM($G$9:G72),"")</f>
        <v/>
      </c>
      <c r="I72" s="17" t="str">
        <f>IF(B72&gt;='401(k) Calculator'!$E$9,"",I71+E72)</f>
        <v/>
      </c>
      <c r="J72" s="18" t="str">
        <f ca="1">IF(B72&lt;'401(k) Calculator'!$E$9,IF(Rate=TRUE,'401(k) Calculator'!$M$32+RAND()*('401(k) Calculator'!$M$33-'401(k) Calculator'!$M$32),'401(k) Calculator'!$E$31),"")</f>
        <v/>
      </c>
      <c r="K72" s="19" t="str">
        <f>IF(B72&lt;'401(k) Calculator'!$E$9,FV(J72/num,num,-(D72+E72+G72)/num,-K71),"")</f>
        <v/>
      </c>
      <c r="L72" s="19" t="str">
        <f>IF(B72&lt;'401(k) Calculator'!$E$9,FV(J72/num,num,-(D72+E72+G72)/num,-K71)-(K71+D72+E72+G72),"")</f>
        <v/>
      </c>
      <c r="M72" s="2"/>
      <c r="W72" s="2"/>
      <c r="X72" s="2"/>
      <c r="Y72" s="3"/>
      <c r="AA72" s="2"/>
      <c r="AB72" s="2"/>
      <c r="AQ72" s="3"/>
    </row>
    <row r="73" spans="1:43" ht="15" customHeight="1" x14ac:dyDescent="0.25">
      <c r="A73" s="12" t="e">
        <f>IF(A72&gt;='401(k) Calculator'!$M$8,NA(),1+A72)</f>
        <v>#N/A</v>
      </c>
      <c r="B73" s="12" t="str">
        <f>IF(ISERROR(A73),"",'401(k) Calculator'!$E$8+A72)</f>
        <v/>
      </c>
      <c r="C73" s="16" t="str">
        <f>IF(B73&gt;='401(k) Calculator'!$E$9,"",C72*(1+'401(k) Calculator'!$E$14))</f>
        <v/>
      </c>
      <c r="D73" s="17"/>
      <c r="E73" s="17" t="str">
        <f>IF(B73&lt;'401(k) Calculator'!$E$9,IF('401(k) Calculator'!$E$21&gt;0,C73*'401(k) Calculator'!$E$21,(E72-D72)+((E72-D72)*'401(k) Calculator'!$E$23)+D73),"")</f>
        <v/>
      </c>
      <c r="F73" s="17" t="str">
        <f>IF(B73&lt;'401(k) Calculator'!$E$9,$F$8+SUM($E$9:E73),"")</f>
        <v/>
      </c>
      <c r="G73" s="17" t="str">
        <f>IF(B73&lt;'401(k) Calculator'!$E$9,(C73*'401(k) Calculator'!$E$25)*'401(k) Calculator'!$E$24,"")</f>
        <v/>
      </c>
      <c r="H73" s="17" t="str">
        <f>IF(B73&lt;'401(k) Calculator'!$E$9,$H$8+SUM($G$9:G73),"")</f>
        <v/>
      </c>
      <c r="I73" s="17" t="str">
        <f>IF(B73&gt;='401(k) Calculator'!$E$9,"",I72+E73)</f>
        <v/>
      </c>
      <c r="J73" s="18" t="str">
        <f ca="1">IF(B73&lt;'401(k) Calculator'!$E$9,IF(Rate=TRUE,'401(k) Calculator'!$M$32+RAND()*('401(k) Calculator'!$M$33-'401(k) Calculator'!$M$32),'401(k) Calculator'!$E$31),"")</f>
        <v/>
      </c>
      <c r="K73" s="19" t="str">
        <f>IF(B73&lt;'401(k) Calculator'!$E$9,FV(J73/num,num,-(D73+E73+G73)/num,-K72),"")</f>
        <v/>
      </c>
      <c r="L73" s="19" t="str">
        <f>IF(B73&lt;'401(k) Calculator'!$E$9,FV(J73/num,num,-(D73+E73+G73)/num,-K72)-(K72+D73+E73+G73),"")</f>
        <v/>
      </c>
      <c r="M73" s="2"/>
      <c r="W73" s="2"/>
      <c r="X73" s="2"/>
      <c r="Y73" s="3"/>
      <c r="AA73" s="2"/>
      <c r="AB73" s="2"/>
      <c r="AQ73" s="3"/>
    </row>
    <row r="74" spans="1:43" ht="15" customHeight="1" x14ac:dyDescent="0.25">
      <c r="A74" s="12" t="e">
        <f>IF(A73&gt;='401(k) Calculator'!$M$8,NA(),1+A73)</f>
        <v>#N/A</v>
      </c>
      <c r="B74" s="12" t="str">
        <f>IF(ISERROR(A74),"",'401(k) Calculator'!$E$8+A73)</f>
        <v/>
      </c>
      <c r="C74" s="16" t="str">
        <f>IF(B74&gt;='401(k) Calculator'!$E$9,"",C73*(1+'401(k) Calculator'!$E$14))</f>
        <v/>
      </c>
      <c r="D74" s="17"/>
      <c r="E74" s="17" t="str">
        <f>IF(B74&lt;'401(k) Calculator'!$E$9,IF('401(k) Calculator'!$E$21&gt;0,C74*'401(k) Calculator'!$E$21,(E73-D73)+((E73-D73)*'401(k) Calculator'!$E$23)+D74),"")</f>
        <v/>
      </c>
      <c r="F74" s="17" t="str">
        <f>IF(B74&lt;'401(k) Calculator'!$E$9,$F$8+SUM($E$9:E74),"")</f>
        <v/>
      </c>
      <c r="G74" s="17" t="str">
        <f>IF(B74&lt;'401(k) Calculator'!$E$9,(C74*'401(k) Calculator'!$E$25)*'401(k) Calculator'!$E$24,"")</f>
        <v/>
      </c>
      <c r="H74" s="17" t="str">
        <f>IF(B74&lt;'401(k) Calculator'!$E$9,$H$8+SUM($G$9:G74),"")</f>
        <v/>
      </c>
      <c r="I74" s="17" t="str">
        <f>IF(B74&gt;='401(k) Calculator'!$E$9,"",I73+E74)</f>
        <v/>
      </c>
      <c r="J74" s="18" t="str">
        <f ca="1">IF(B74&lt;'401(k) Calculator'!$E$9,IF(Rate=TRUE,'401(k) Calculator'!$M$32+RAND()*('401(k) Calculator'!$M$33-'401(k) Calculator'!$M$32),'401(k) Calculator'!$E$31),"")</f>
        <v/>
      </c>
      <c r="K74" s="19" t="str">
        <f>IF(B74&lt;'401(k) Calculator'!$E$9,FV(J74/num,num,-(D74+E74+G74)/num,-K73),"")</f>
        <v/>
      </c>
      <c r="L74" s="19" t="str">
        <f>IF(B74&lt;'401(k) Calculator'!$E$9,FV(J74/num,num,-(D74+E74+G74)/num,-K73)-(K73+D74+E74+G74),"")</f>
        <v/>
      </c>
      <c r="M74" s="2"/>
      <c r="W74" s="2"/>
      <c r="X74" s="2"/>
      <c r="Y74" s="3"/>
      <c r="AA74" s="2"/>
      <c r="AB74" s="2"/>
      <c r="AQ74" s="3"/>
    </row>
    <row r="75" spans="1:43" ht="15" customHeight="1" x14ac:dyDescent="0.25">
      <c r="A75" s="12" t="e">
        <f>IF(A74&gt;='401(k) Calculator'!$M$8,NA(),1+A74)</f>
        <v>#N/A</v>
      </c>
      <c r="B75" s="12" t="str">
        <f>IF(ISERROR(A75),"",'401(k) Calculator'!$E$8+A74)</f>
        <v/>
      </c>
      <c r="C75" s="16" t="str">
        <f>IF(B75&gt;='401(k) Calculator'!$E$9,"",C74*(1+'401(k) Calculator'!$E$14))</f>
        <v/>
      </c>
      <c r="D75" s="17"/>
      <c r="E75" s="17" t="str">
        <f>IF(B75&lt;'401(k) Calculator'!$E$9,IF('401(k) Calculator'!$E$21&gt;0,C75*'401(k) Calculator'!$E$21,(E74-D74)+((E74-D74)*'401(k) Calculator'!$E$23)+D75),"")</f>
        <v/>
      </c>
      <c r="F75" s="17" t="str">
        <f>IF(B75&lt;'401(k) Calculator'!$E$9,$F$8+SUM($E$9:E75),"")</f>
        <v/>
      </c>
      <c r="G75" s="17" t="str">
        <f>IF(B75&lt;'401(k) Calculator'!$E$9,(C75*'401(k) Calculator'!$E$25)*'401(k) Calculator'!$E$24,"")</f>
        <v/>
      </c>
      <c r="H75" s="17" t="str">
        <f>IF(B75&lt;'401(k) Calculator'!$E$9,$H$8+SUM($G$9:G75),"")</f>
        <v/>
      </c>
      <c r="I75" s="17" t="str">
        <f>IF(B75&gt;='401(k) Calculator'!$E$9,"",I74+E75)</f>
        <v/>
      </c>
      <c r="J75" s="18" t="str">
        <f ca="1">IF(B75&lt;'401(k) Calculator'!$E$9,IF(Rate=TRUE,'401(k) Calculator'!$M$32+RAND()*('401(k) Calculator'!$M$33-'401(k) Calculator'!$M$32),'401(k) Calculator'!$E$31),"")</f>
        <v/>
      </c>
      <c r="K75" s="19" t="str">
        <f>IF(B75&lt;'401(k) Calculator'!$E$9,FV(J75/num,num,-(D75+E75+G75)/num,-K74),"")</f>
        <v/>
      </c>
      <c r="L75" s="19" t="str">
        <f>IF(B75&lt;'401(k) Calculator'!$E$9,FV(J75/num,num,-(D75+E75+G75)/num,-K74)-(K74+D75+E75+G75),"")</f>
        <v/>
      </c>
      <c r="M75" s="2"/>
      <c r="W75" s="2"/>
      <c r="X75" s="2"/>
      <c r="Y75" s="3"/>
      <c r="AA75" s="2"/>
      <c r="AB75" s="2"/>
      <c r="AQ75" s="3"/>
    </row>
    <row r="76" spans="1:43" ht="15" customHeight="1" x14ac:dyDescent="0.25">
      <c r="A76" s="12" t="e">
        <f>IF(A75&gt;='401(k) Calculator'!$M$8,NA(),1+A75)</f>
        <v>#N/A</v>
      </c>
      <c r="B76" s="12" t="str">
        <f>IF(ISERROR(A76),"",'401(k) Calculator'!$E$8+A75)</f>
        <v/>
      </c>
      <c r="C76" s="16" t="str">
        <f>IF(B76&gt;='401(k) Calculator'!$E$9,"",C75*(1+'401(k) Calculator'!$E$14))</f>
        <v/>
      </c>
      <c r="D76" s="17"/>
      <c r="E76" s="17" t="str">
        <f>IF(B76&lt;'401(k) Calculator'!$E$9,IF('401(k) Calculator'!$E$21&gt;0,C76*'401(k) Calculator'!$E$21,(E75-D75)+((E75-D75)*'401(k) Calculator'!$E$23)+D76),"")</f>
        <v/>
      </c>
      <c r="F76" s="17" t="str">
        <f>IF(B76&lt;'401(k) Calculator'!$E$9,$F$8+SUM($E$9:E76),"")</f>
        <v/>
      </c>
      <c r="G76" s="17" t="str">
        <f>IF(B76&lt;'401(k) Calculator'!$E$9,(C76*'401(k) Calculator'!$E$25)*'401(k) Calculator'!$E$24,"")</f>
        <v/>
      </c>
      <c r="H76" s="17" t="str">
        <f>IF(B76&lt;'401(k) Calculator'!$E$9,$H$8+SUM($G$9:G76),"")</f>
        <v/>
      </c>
      <c r="I76" s="17" t="str">
        <f>IF(B76&gt;='401(k) Calculator'!$E$9,"",I75+E76)</f>
        <v/>
      </c>
      <c r="J76" s="18" t="str">
        <f ca="1">IF(B76&lt;'401(k) Calculator'!$E$9,IF(Rate=TRUE,'401(k) Calculator'!$M$32+RAND()*('401(k) Calculator'!$M$33-'401(k) Calculator'!$M$32),'401(k) Calculator'!$E$31),"")</f>
        <v/>
      </c>
      <c r="K76" s="19" t="str">
        <f>IF(B76&lt;'401(k) Calculator'!$E$9,FV(J76/num,num,-(D76+E76+G76)/num,-K75),"")</f>
        <v/>
      </c>
      <c r="L76" s="19" t="str">
        <f>IF(B76&lt;'401(k) Calculator'!$E$9,FV(J76/num,num,-(D76+E76+G76)/num,-K75)-(K75+D76+E76+G76),"")</f>
        <v/>
      </c>
      <c r="M76" s="2"/>
      <c r="W76" s="2"/>
      <c r="X76" s="2"/>
      <c r="Y76" s="3"/>
      <c r="AA76" s="2"/>
      <c r="AB76" s="2"/>
      <c r="AQ76" s="3"/>
    </row>
    <row r="77" spans="1:43" ht="15" customHeight="1" x14ac:dyDescent="0.25">
      <c r="A77" s="12" t="e">
        <f>IF(A76&gt;='401(k) Calculator'!$M$8,NA(),1+A76)</f>
        <v>#N/A</v>
      </c>
      <c r="B77" s="12" t="str">
        <f>IF(ISERROR(A77),"",'401(k) Calculator'!$E$8+A76)</f>
        <v/>
      </c>
      <c r="C77" s="16" t="str">
        <f>IF(B77&gt;='401(k) Calculator'!$E$9,"",C76*(1+'401(k) Calculator'!$E$14))</f>
        <v/>
      </c>
      <c r="D77" s="17"/>
      <c r="E77" s="17" t="str">
        <f>IF(B77&lt;'401(k) Calculator'!$E$9,IF('401(k) Calculator'!$E$21&gt;0,C77*'401(k) Calculator'!$E$21,(E76-D76)+((E76-D76)*'401(k) Calculator'!$E$23)+D77),"")</f>
        <v/>
      </c>
      <c r="F77" s="17" t="str">
        <f>IF(B77&lt;'401(k) Calculator'!$E$9,$F$8+SUM($E$9:E77),"")</f>
        <v/>
      </c>
      <c r="G77" s="17" t="str">
        <f>IF(B77&lt;'401(k) Calculator'!$E$9,(C77*'401(k) Calculator'!$E$25)*'401(k) Calculator'!$E$24,"")</f>
        <v/>
      </c>
      <c r="H77" s="17" t="str">
        <f>IF(B77&lt;'401(k) Calculator'!$E$9,$H$8+SUM($G$9:G77),"")</f>
        <v/>
      </c>
      <c r="I77" s="17" t="str">
        <f>IF(B77&gt;='401(k) Calculator'!$E$9,"",I76+E77)</f>
        <v/>
      </c>
      <c r="J77" s="18" t="str">
        <f ca="1">IF(B77&lt;'401(k) Calculator'!$E$9,IF(Rate=TRUE,'401(k) Calculator'!$M$32+RAND()*('401(k) Calculator'!$M$33-'401(k) Calculator'!$M$32),'401(k) Calculator'!$E$31),"")</f>
        <v/>
      </c>
      <c r="K77" s="19" t="str">
        <f>IF(B77&lt;'401(k) Calculator'!$E$9,FV(J77/num,num,-(D77+E77+G77)/num,-K76),"")</f>
        <v/>
      </c>
      <c r="L77" s="19" t="str">
        <f>IF(B77&lt;'401(k) Calculator'!$E$9,FV(J77/num,num,-(D77+E77+G77)/num,-K76)-(K76+D77+E77+G77),"")</f>
        <v/>
      </c>
    </row>
    <row r="78" spans="1:43" ht="15" customHeight="1" x14ac:dyDescent="0.25">
      <c r="A78" s="12" t="e">
        <f>IF(A77&gt;='401(k) Calculator'!$M$8,NA(),1+A77)</f>
        <v>#N/A</v>
      </c>
      <c r="B78" s="12" t="str">
        <f>IF(ISERROR(A78),"",'401(k) Calculator'!$E$8+A77)</f>
        <v/>
      </c>
      <c r="C78" s="16" t="str">
        <f>IF(B78&gt;='401(k) Calculator'!$E$9,"",C77*(1+'401(k) Calculator'!$E$14))</f>
        <v/>
      </c>
      <c r="D78" s="17"/>
      <c r="E78" s="17" t="str">
        <f>IF(B78&lt;'401(k) Calculator'!$E$9,IF('401(k) Calculator'!$E$21&gt;0,C78*'401(k) Calculator'!$E$21,(E77-D77)+((E77-D77)*'401(k) Calculator'!$E$23)+D78),"")</f>
        <v/>
      </c>
      <c r="F78" s="17" t="str">
        <f>IF(B78&lt;'401(k) Calculator'!$E$9,$F$8+SUM($E$9:E78),"")</f>
        <v/>
      </c>
      <c r="G78" s="17" t="str">
        <f>IF(B78&lt;'401(k) Calculator'!$E$9,(C78*'401(k) Calculator'!$E$25)*'401(k) Calculator'!$E$24,"")</f>
        <v/>
      </c>
      <c r="H78" s="17" t="str">
        <f>IF(B78&lt;'401(k) Calculator'!$E$9,$H$8+SUM($G$9:G78),"")</f>
        <v/>
      </c>
      <c r="I78" s="17" t="str">
        <f>IF(B78&gt;='401(k) Calculator'!$E$9,"",I77+E78)</f>
        <v/>
      </c>
      <c r="J78" s="18" t="str">
        <f ca="1">IF(B78&lt;'401(k) Calculator'!$E$9,IF(Rate=TRUE,'401(k) Calculator'!$M$32+RAND()*('401(k) Calculator'!$M$33-'401(k) Calculator'!$M$32),'401(k) Calculator'!$E$31),"")</f>
        <v/>
      </c>
      <c r="K78" s="19" t="str">
        <f>IF(B78&lt;'401(k) Calculator'!$E$9,FV(J78/num,num,-(D78+E78+G78)/num,-K77),"")</f>
        <v/>
      </c>
      <c r="L78" s="19" t="str">
        <f>IF(B78&lt;'401(k) Calculator'!$E$9,FV(J78/num,num,-(D78+E78+G78)/num,-K77)-(K77+D78+E78+G78),"")</f>
        <v/>
      </c>
    </row>
    <row r="79" spans="1:43" ht="15" customHeight="1" x14ac:dyDescent="0.25">
      <c r="A79" s="12" t="e">
        <f>IF(A78&gt;='401(k) Calculator'!$M$8,NA(),1+A78)</f>
        <v>#N/A</v>
      </c>
      <c r="B79" s="12" t="str">
        <f>IF(ISERROR(A79),"",'401(k) Calculator'!$E$8+A78)</f>
        <v/>
      </c>
      <c r="C79" s="16" t="str">
        <f>IF(B79&gt;='401(k) Calculator'!$E$9,"",C78*(1+'401(k) Calculator'!$E$14))</f>
        <v/>
      </c>
      <c r="D79" s="17"/>
      <c r="E79" s="17" t="str">
        <f>IF(B79&lt;'401(k) Calculator'!$E$9,IF('401(k) Calculator'!$E$21&gt;0,C79*'401(k) Calculator'!$E$21,(E78-D78)+((E78-D78)*'401(k) Calculator'!$E$23)+D79),"")</f>
        <v/>
      </c>
      <c r="F79" s="17" t="str">
        <f>IF(B79&lt;'401(k) Calculator'!$E$9,$F$8+SUM($E$9:E79),"")</f>
        <v/>
      </c>
      <c r="G79" s="17" t="str">
        <f>IF(B79&lt;'401(k) Calculator'!$E$9,(C79*'401(k) Calculator'!$E$25)*'401(k) Calculator'!$E$24,"")</f>
        <v/>
      </c>
      <c r="H79" s="17" t="str">
        <f>IF(B79&lt;'401(k) Calculator'!$E$9,$H$8+SUM($G$9:G79),"")</f>
        <v/>
      </c>
      <c r="I79" s="17" t="str">
        <f>IF(B79&gt;='401(k) Calculator'!$E$9,"",I78+E79)</f>
        <v/>
      </c>
      <c r="J79" s="18" t="str">
        <f ca="1">IF(B79&lt;'401(k) Calculator'!$E$9,IF(Rate=TRUE,'401(k) Calculator'!$M$32+RAND()*('401(k) Calculator'!$M$33-'401(k) Calculator'!$M$32),'401(k) Calculator'!$E$31),"")</f>
        <v/>
      </c>
      <c r="K79" s="19" t="str">
        <f>IF(B79&lt;'401(k) Calculator'!$E$9,FV(J79/num,num,-(D79+E79+G79)/num,-K78),"")</f>
        <v/>
      </c>
      <c r="L79" s="19" t="str">
        <f>IF(B79&lt;'401(k) Calculator'!$E$9,FV(J79/num,num,-(D79+E79+G79)/num,-K78)-(K78+D79+E79+G79),"")</f>
        <v/>
      </c>
    </row>
  </sheetData>
  <mergeCells count="9">
    <mergeCell ref="A6:A7"/>
    <mergeCell ref="B6:B7"/>
    <mergeCell ref="C6:C7"/>
    <mergeCell ref="D6:F6"/>
    <mergeCell ref="L6:L7"/>
    <mergeCell ref="G6:H6"/>
    <mergeCell ref="I6:I7"/>
    <mergeCell ref="J6:J7"/>
    <mergeCell ref="K6:K7"/>
  </mergeCells>
  <phoneticPr fontId="0" type="noConversion"/>
  <conditionalFormatting sqref="A9:A79">
    <cfRule type="expression" dxfId="9" priority="19" stopIfTrue="1">
      <formula>ISERROR(A9)</formula>
    </cfRule>
  </conditionalFormatting>
  <conditionalFormatting sqref="E9:E79">
    <cfRule type="expression" dxfId="8" priority="21" stopIfTrue="1">
      <formula>ISERROR(A9)</formula>
    </cfRule>
    <cfRule type="expression" dxfId="7" priority="22" stopIfTrue="1">
      <formula>IF(lim&lt;OFFSET($E7,2,0,to_ret,1),TRUE,FALSE)</formula>
    </cfRule>
  </conditionalFormatting>
  <conditionalFormatting sqref="D9:D79">
    <cfRule type="expression" dxfId="6" priority="23" stopIfTrue="1">
      <formula>IF(B9&lt;=ret,TRUE,FALSE)</formula>
    </cfRule>
  </conditionalFormatting>
  <printOptions horizontalCentered="1"/>
  <pageMargins left="0.19685039370078741" right="0.19685039370078741" top="0.19685039370078741" bottom="0.19685039370078741" header="0.31496062992125984" footer="0.11811023622047245"/>
  <pageSetup paperSize="9" scale="85" orientation="portrait" r:id="rId1"/>
  <headerFooter>
    <oddFooter>&amp;L© 2014 Spreadsheet123 LTD&amp;R401k Saving Calculator by Spreadsheet123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workbookViewId="0"/>
  </sheetViews>
  <sheetFormatPr defaultRowHeight="14.25" x14ac:dyDescent="0.25"/>
  <cols>
    <col min="1" max="1" width="11.28515625" style="97" customWidth="1"/>
    <col min="2" max="2" width="7.28515625" style="97" customWidth="1"/>
    <col min="3" max="3" width="20.28515625" style="98" customWidth="1"/>
    <col min="4" max="4" width="16.85546875" style="98" customWidth="1"/>
    <col min="5" max="5" width="11.42578125" style="2" hidden="1" customWidth="1"/>
    <col min="6" max="6" width="12" style="95" hidden="1" customWidth="1"/>
    <col min="7" max="7" width="11.7109375" style="98" customWidth="1"/>
    <col min="8" max="8" width="18.42578125" style="98" customWidth="1"/>
    <col min="9" max="9" width="14.42578125" style="98" customWidth="1"/>
    <col min="10" max="10" width="11.140625" style="95" bestFit="1" customWidth="1"/>
    <col min="11" max="14" width="9.140625" style="1"/>
    <col min="15" max="16" width="12.7109375" style="1" bestFit="1" customWidth="1"/>
    <col min="17" max="17" width="9.140625" style="1"/>
    <col min="18" max="18" width="12.7109375" style="1" bestFit="1" customWidth="1"/>
    <col min="19" max="19" width="17.42578125" style="1" bestFit="1" customWidth="1"/>
    <col min="20" max="16384" width="9.140625" style="1"/>
  </cols>
  <sheetData>
    <row r="1" spans="1:19" ht="35.1" customHeight="1" x14ac:dyDescent="0.25">
      <c r="A1" s="21" t="s">
        <v>50</v>
      </c>
      <c r="B1" s="21"/>
      <c r="C1" s="21"/>
      <c r="D1" s="21"/>
      <c r="E1" s="21"/>
      <c r="F1" s="21"/>
      <c r="G1" s="21"/>
      <c r="H1" s="21"/>
      <c r="I1" s="21"/>
    </row>
    <row r="2" spans="1:19" ht="15" customHeight="1" x14ac:dyDescent="0.25">
      <c r="A2" s="96"/>
      <c r="B2" s="96"/>
      <c r="C2" s="96"/>
      <c r="D2" s="96"/>
      <c r="E2" s="96"/>
      <c r="F2" s="96"/>
      <c r="G2" s="96"/>
      <c r="H2" s="96"/>
      <c r="I2" s="53" t="str">
        <f ca="1">"© "&amp;YEAR(TODAY())&amp;" Spreadsheet123 LTD. All rights reserved"</f>
        <v>© 2014 Spreadsheet123 LTD. All rights reserved</v>
      </c>
    </row>
    <row r="3" spans="1:19" ht="15" customHeight="1" x14ac:dyDescent="0.25">
      <c r="A3" s="96"/>
      <c r="B3" s="96"/>
      <c r="C3" s="96"/>
      <c r="D3" s="96"/>
      <c r="E3" s="96"/>
      <c r="F3" s="96"/>
      <c r="G3" s="96"/>
      <c r="H3" s="96"/>
      <c r="I3" s="96"/>
    </row>
    <row r="4" spans="1:19" ht="15" customHeight="1" x14ac:dyDescent="0.25">
      <c r="A4" s="96"/>
      <c r="B4" s="96"/>
      <c r="C4" s="96"/>
      <c r="D4" s="96"/>
      <c r="E4" s="96"/>
      <c r="F4" s="96"/>
      <c r="G4" s="96"/>
      <c r="H4" s="96"/>
      <c r="I4" s="96"/>
    </row>
    <row r="5" spans="1:19" ht="15" customHeight="1" x14ac:dyDescent="0.25">
      <c r="I5" s="99"/>
    </row>
    <row r="6" spans="1:19" ht="21.95" customHeight="1" x14ac:dyDescent="0.25">
      <c r="A6" s="104" t="s">
        <v>99</v>
      </c>
      <c r="B6" s="104"/>
      <c r="C6" s="104"/>
      <c r="D6" s="104"/>
      <c r="E6" s="104"/>
      <c r="F6" s="104"/>
      <c r="G6" s="104"/>
      <c r="H6" s="104"/>
      <c r="I6" s="104"/>
    </row>
    <row r="7" spans="1:19" ht="6.95" customHeight="1" x14ac:dyDescent="0.25">
      <c r="A7" s="100"/>
      <c r="B7" s="100"/>
      <c r="C7" s="100"/>
      <c r="D7" s="100"/>
      <c r="E7" s="100"/>
      <c r="F7" s="100"/>
      <c r="G7" s="100"/>
      <c r="H7" s="100"/>
      <c r="I7" s="100"/>
    </row>
    <row r="8" spans="1:19" ht="35.1" customHeight="1" x14ac:dyDescent="0.25">
      <c r="A8" s="105" t="s">
        <v>104</v>
      </c>
      <c r="B8" s="93" t="s">
        <v>45</v>
      </c>
      <c r="C8" s="106" t="s">
        <v>105</v>
      </c>
      <c r="D8" s="106" t="s">
        <v>106</v>
      </c>
      <c r="E8" s="107"/>
      <c r="F8" s="108"/>
      <c r="G8" s="106" t="s">
        <v>108</v>
      </c>
      <c r="H8" s="106" t="s">
        <v>107</v>
      </c>
      <c r="I8" s="109" t="s">
        <v>46</v>
      </c>
    </row>
    <row r="9" spans="1:19" x14ac:dyDescent="0.25">
      <c r="O9" s="7"/>
      <c r="P9" s="95"/>
      <c r="R9" s="7"/>
      <c r="S9" s="101"/>
    </row>
    <row r="10" spans="1:19" s="26" customFormat="1" ht="15.95" customHeight="1" x14ac:dyDescent="0.25">
      <c r="A10" s="110">
        <f>IF('401(k) Calculator'!$E$41&lt;=A9,NA(),1+A9)</f>
        <v>1</v>
      </c>
      <c r="B10" s="110">
        <f>IF('401(k) Calculator'!$E$41&gt;=A10,'401(k) Calculator'!$E$9+A9,NA())</f>
        <v>65</v>
      </c>
      <c r="C10" s="111">
        <f ca="1">IF('401(k) Calculator'!$E$41&gt;=A10,'401(k) Calculator'!M13,NA())</f>
        <v>1455674.285153338</v>
      </c>
      <c r="D10" s="111">
        <f>IF('401(k) Calculator'!$E$41&gt;=A10,'401(k) Calculator'!M38*12,NA())</f>
        <v>103194.30091738267</v>
      </c>
      <c r="E10" s="112">
        <f>IF('401(k) Calculator'!$E$41&lt;=E9,NA(),1+E9)</f>
        <v>1</v>
      </c>
      <c r="F10" s="113">
        <f>IF('401(k) Calculator'!$E$41&gt;=E10,'401(k) Calculator'!M38*12,NA())</f>
        <v>103194.30091738267</v>
      </c>
      <c r="G10" s="114">
        <f ca="1">IF('401(k) Calculator'!$E$41&gt;=A10,IF(Rate=TRUE,'401(k) Calculator'!$M$32+RAND()*('401(k) Calculator'!$M$33-'401(k) Calculator'!$M$32),'401(k) Calculator'!$E$31),NA())</f>
        <v>0.06</v>
      </c>
      <c r="H10" s="111">
        <f ca="1">IF('401(k) Calculator'!$E$41&gt;=A10,I10-(C10-D10),NA())</f>
        <v>83418.006018203916</v>
      </c>
      <c r="I10" s="111">
        <f ca="1">IF('401(k) Calculator'!$E$41&gt;=A10,FV(G10/12,12,-(0/12),-(C10-D10)),NA())</f>
        <v>1435897.9902541593</v>
      </c>
      <c r="J10" s="103"/>
      <c r="O10" s="30"/>
      <c r="P10" s="103"/>
      <c r="R10" s="103"/>
    </row>
    <row r="11" spans="1:19" s="26" customFormat="1" ht="15.95" customHeight="1" x14ac:dyDescent="0.25">
      <c r="A11" s="110">
        <f ca="1">IF('401(k) Calculator'!$E$41&lt;=A10,NA(),IF(I10&gt;0,1+A10,NA()))</f>
        <v>2</v>
      </c>
      <c r="B11" s="110">
        <f ca="1">IF('401(k) Calculator'!$E$41&gt;=A11,IF(I10&gt;0,'401(k) Calculator'!$E$9+A10,NA()),NA())</f>
        <v>66</v>
      </c>
      <c r="C11" s="111">
        <f ca="1">IF('401(k) Calculator'!$E$41&gt;=A11,IF(I10&gt;0,I10,NA()),NA())</f>
        <v>1435897.9902541593</v>
      </c>
      <c r="D11" s="111">
        <f ca="1">IF('401(k) Calculator'!$E$41&gt;=A11,IF(I10&gt;0,D10*(1+'401(k) Calculator'!$E$38),NA()),NA())</f>
        <v>105258.18693573032</v>
      </c>
      <c r="E11" s="112">
        <f ca="1">IF(ISERROR(A11),"-",IF('401(k) Calculator'!$E$41&lt;=E10,NA(),1+E10))</f>
        <v>2</v>
      </c>
      <c r="F11" s="113">
        <f ca="1">IF(ISERROR(A11),0,IF('401(k) Calculator'!$E$41&gt;=E11,F10*(1+'401(k) Calculator'!$E$38),NA()))</f>
        <v>105258.18693573032</v>
      </c>
      <c r="G11" s="114">
        <f ca="1">IF('401(k) Calculator'!$E$41&gt;=A11,IF(I10&gt;0,IF(Rate=TRUE,'401(k) Calculator'!$M$32+RAND()*('401(k) Calculator'!$M$33-'401(k) Calculator'!$M$32),'401(k) Calculator'!$E$31),NA()),NA())</f>
        <v>0.06</v>
      </c>
      <c r="H11" s="111">
        <f ca="1">IF(ISERROR(A11),0,IF('401(k) Calculator'!$E$41&gt;=A11,I11-(C11-D11),NA()))</f>
        <v>82070.951448486187</v>
      </c>
      <c r="I11" s="111">
        <f ca="1">IF('401(k) Calculator'!$E$41&gt;=A11,FV(G11/12,12,-(0/12),-(C11-D11)),NA())</f>
        <v>1412710.7547669152</v>
      </c>
      <c r="J11" s="103"/>
      <c r="O11" s="30"/>
      <c r="P11" s="103"/>
    </row>
    <row r="12" spans="1:19" s="26" customFormat="1" ht="15.95" customHeight="1" x14ac:dyDescent="0.25">
      <c r="A12" s="110">
        <f ca="1">IF('401(k) Calculator'!$E$41&lt;=A11,NA(),IF(I11&gt;0,1+A11,NA()))</f>
        <v>3</v>
      </c>
      <c r="B12" s="110">
        <f ca="1">IF('401(k) Calculator'!$E$41&gt;=A12,IF(I11&gt;0,'401(k) Calculator'!$E$9+A11,NA()),NA())</f>
        <v>67</v>
      </c>
      <c r="C12" s="111">
        <f ca="1">IF('401(k) Calculator'!$E$41&gt;=A12,IF(I11&gt;0,I11,NA()),NA())</f>
        <v>1412710.7547669152</v>
      </c>
      <c r="D12" s="111">
        <f ca="1">IF('401(k) Calculator'!$E$41&gt;=A12,IF(I11&gt;0,D11*(1+'401(k) Calculator'!$E$38),NA()),NA())</f>
        <v>107363.35067444493</v>
      </c>
      <c r="E12" s="112">
        <f ca="1">IF(ISERROR(A12),"-",IF('401(k) Calculator'!$E$41&lt;=E11,NA(),1+E11))</f>
        <v>3</v>
      </c>
      <c r="F12" s="113">
        <f ca="1">IF(ISERROR(A12),0,IF('401(k) Calculator'!$E$41&gt;=E12,F11*(1+'401(k) Calculator'!$E$38),NA()))</f>
        <v>107363.35067444493</v>
      </c>
      <c r="G12" s="114">
        <f ca="1">IF('401(k) Calculator'!$E$41&gt;=A12,IF(I11&gt;0,IF(Rate=TRUE,'401(k) Calculator'!$M$32+RAND()*('401(k) Calculator'!$M$33-'401(k) Calculator'!$M$32),'401(k) Calculator'!$E$31),NA()),NA())</f>
        <v>0.06</v>
      </c>
      <c r="H12" s="111">
        <f ca="1">IF(ISERROR(A12),0,IF('401(k) Calculator'!$E$41&gt;=A12,I12-(C12-D12),NA()))</f>
        <v>80510.971607425716</v>
      </c>
      <c r="I12" s="111">
        <f ca="1">IF('401(k) Calculator'!$E$41&gt;=A12,FV(G12/12,12,-(0/12),-(C12-D12)),NA())</f>
        <v>1385858.3756998959</v>
      </c>
      <c r="J12" s="103"/>
      <c r="O12" s="30"/>
      <c r="P12" s="103"/>
    </row>
    <row r="13" spans="1:19" s="26" customFormat="1" ht="15.95" customHeight="1" x14ac:dyDescent="0.25">
      <c r="A13" s="110">
        <f ca="1">IF('401(k) Calculator'!$E$41&lt;=A12,NA(),IF(I12&gt;0,1+A12,NA()))</f>
        <v>4</v>
      </c>
      <c r="B13" s="110">
        <f ca="1">IF('401(k) Calculator'!$E$41&gt;=A13,IF(I12&gt;0,'401(k) Calculator'!$E$9+A12,NA()),NA())</f>
        <v>68</v>
      </c>
      <c r="C13" s="111">
        <f ca="1">IF('401(k) Calculator'!$E$41&gt;=A13,IF(I12&gt;0,I12,NA()),NA())</f>
        <v>1385858.3756998959</v>
      </c>
      <c r="D13" s="111">
        <f ca="1">IF('401(k) Calculator'!$E$41&gt;=A13,IF(I12&gt;0,D12*(1+'401(k) Calculator'!$E$38),NA()),NA())</f>
        <v>109510.61768793383</v>
      </c>
      <c r="E13" s="112">
        <f ca="1">IF(ISERROR(A13),"-",IF('401(k) Calculator'!$E$41&lt;=E12,NA(),1+E12))</f>
        <v>4</v>
      </c>
      <c r="F13" s="113">
        <f ca="1">IF(ISERROR(A13),0,IF('401(k) Calculator'!$E$41&gt;=E13,F12*(1+'401(k) Calculator'!$E$38),NA()))</f>
        <v>109510.61768793383</v>
      </c>
      <c r="G13" s="114">
        <f ca="1">IF('401(k) Calculator'!$E$41&gt;=A13,IF(I12&gt;0,IF(Rate=TRUE,'401(k) Calculator'!$M$32+RAND()*('401(k) Calculator'!$M$33-'401(k) Calculator'!$M$32),'401(k) Calculator'!$E$31),NA()),NA())</f>
        <v>0.06</v>
      </c>
      <c r="H13" s="111">
        <f ca="1">IF(ISERROR(A13),0,IF('401(k) Calculator'!$E$41&gt;=A13,I13-(C13-D13),NA()))</f>
        <v>78722.33689233521</v>
      </c>
      <c r="I13" s="111">
        <f ca="1">IF('401(k) Calculator'!$E$41&gt;=A13,FV(G13/12,12,-(0/12),-(C13-D13)),NA())</f>
        <v>1355070.0949042973</v>
      </c>
      <c r="J13" s="103"/>
      <c r="O13" s="30"/>
      <c r="P13" s="103"/>
    </row>
    <row r="14" spans="1:19" s="26" customFormat="1" ht="15.95" customHeight="1" x14ac:dyDescent="0.25">
      <c r="A14" s="110">
        <f ca="1">IF('401(k) Calculator'!$E$41&lt;=A13,NA(),IF(I13&gt;0,1+A13,NA()))</f>
        <v>5</v>
      </c>
      <c r="B14" s="110">
        <f ca="1">IF('401(k) Calculator'!$E$41&gt;=A14,IF(I13&gt;0,'401(k) Calculator'!$E$9+A13,NA()),NA())</f>
        <v>69</v>
      </c>
      <c r="C14" s="111">
        <f ca="1">IF('401(k) Calculator'!$E$41&gt;=A14,IF(I13&gt;0,I13,NA()),NA())</f>
        <v>1355070.0949042973</v>
      </c>
      <c r="D14" s="111">
        <f ca="1">IF('401(k) Calculator'!$E$41&gt;=A14,IF(I13&gt;0,D13*(1+'401(k) Calculator'!$E$38),NA()),NA())</f>
        <v>111700.8300416925</v>
      </c>
      <c r="E14" s="112">
        <f ca="1">IF(ISERROR(A14),"-",IF('401(k) Calculator'!$E$41&lt;=E13,NA(),1+E13))</f>
        <v>5</v>
      </c>
      <c r="F14" s="113">
        <f ca="1">IF(ISERROR(A14),0,IF('401(k) Calculator'!$E$41&gt;=E14,F13*(1+'401(k) Calculator'!$E$38),NA()))</f>
        <v>111700.8300416925</v>
      </c>
      <c r="G14" s="114">
        <f ca="1">IF('401(k) Calculator'!$E$41&gt;=A14,IF(I13&gt;0,IF(Rate=TRUE,'401(k) Calculator'!$M$32+RAND()*('401(k) Calculator'!$M$33-'401(k) Calculator'!$M$32),'401(k) Calculator'!$E$31),NA()),NA())</f>
        <v>0.06</v>
      </c>
      <c r="H14" s="111">
        <f ca="1">IF(ISERROR(A14),0,IF('401(k) Calculator'!$E$41&gt;=A14,I14-(C14-D14),NA()))</f>
        <v>76688.295596294338</v>
      </c>
      <c r="I14" s="111">
        <f ca="1">IF('401(k) Calculator'!$E$41&gt;=A14,FV(G14/12,12,-(0/12),-(C14-D14)),NA())</f>
        <v>1320057.560458899</v>
      </c>
      <c r="J14" s="103"/>
      <c r="M14" s="27"/>
      <c r="O14" s="30"/>
      <c r="P14" s="103"/>
    </row>
    <row r="15" spans="1:19" s="26" customFormat="1" ht="15.95" customHeight="1" x14ac:dyDescent="0.25">
      <c r="A15" s="110">
        <f ca="1">IF('401(k) Calculator'!$E$41&lt;=A14,NA(),IF(I14&gt;0,1+A14,NA()))</f>
        <v>6</v>
      </c>
      <c r="B15" s="110">
        <f ca="1">IF('401(k) Calculator'!$E$41&gt;=A15,IF(I14&gt;0,'401(k) Calculator'!$E$9+A14,NA()),NA())</f>
        <v>70</v>
      </c>
      <c r="C15" s="111">
        <f ca="1">IF('401(k) Calculator'!$E$41&gt;=A15,IF(I14&gt;0,I14,NA()),NA())</f>
        <v>1320057.560458899</v>
      </c>
      <c r="D15" s="111">
        <f ca="1">IF('401(k) Calculator'!$E$41&gt;=A15,IF(I14&gt;0,D14*(1+'401(k) Calculator'!$E$38),NA()),NA())</f>
        <v>113934.84664252636</v>
      </c>
      <c r="E15" s="112">
        <f ca="1">IF(ISERROR(A15),"-",IF('401(k) Calculator'!$E$41&lt;=E14,NA(),1+E14))</f>
        <v>6</v>
      </c>
      <c r="F15" s="113">
        <f ca="1">IF(ISERROR(A15),0,IF('401(k) Calculator'!$E$41&gt;=E15,F14*(1+'401(k) Calculator'!$E$38),NA()))</f>
        <v>113934.84664252636</v>
      </c>
      <c r="G15" s="114">
        <f ca="1">IF('401(k) Calculator'!$E$41&gt;=A15,IF(I14&gt;0,IF(Rate=TRUE,'401(k) Calculator'!$M$32+RAND()*('401(k) Calculator'!$M$33-'401(k) Calculator'!$M$32),'401(k) Calculator'!$E$31),NA()),NA())</f>
        <v>0.06</v>
      </c>
      <c r="H15" s="111">
        <f ca="1">IF(ISERROR(A15),0,IF('401(k) Calculator'!$E$41&gt;=A15,I15-(C15-D15),NA()))</f>
        <v>74391.009828263428</v>
      </c>
      <c r="I15" s="111">
        <f ca="1">IF('401(k) Calculator'!$E$41&gt;=A15,FV(G15/12,12,-(0/12),-(C15-D15)),NA())</f>
        <v>1280513.7236446361</v>
      </c>
      <c r="J15" s="103"/>
      <c r="O15" s="30"/>
      <c r="P15" s="103"/>
    </row>
    <row r="16" spans="1:19" s="26" customFormat="1" ht="15.95" customHeight="1" x14ac:dyDescent="0.25">
      <c r="A16" s="110">
        <f ca="1">IF('401(k) Calculator'!$E$41&lt;=A15,NA(),IF(I15&gt;0,1+A15,NA()))</f>
        <v>7</v>
      </c>
      <c r="B16" s="110">
        <f ca="1">IF('401(k) Calculator'!$E$41&gt;=A16,IF(I15&gt;0,'401(k) Calculator'!$E$9+A15,NA()),NA())</f>
        <v>71</v>
      </c>
      <c r="C16" s="111">
        <f ca="1">IF('401(k) Calculator'!$E$41&gt;=A16,IF(I15&gt;0,I15,NA()),NA())</f>
        <v>1280513.7236446361</v>
      </c>
      <c r="D16" s="111">
        <f ca="1">IF('401(k) Calculator'!$E$41&gt;=A16,IF(I15&gt;0,D15*(1+'401(k) Calculator'!$E$38),NA()),NA())</f>
        <v>116213.54357537688</v>
      </c>
      <c r="E16" s="112">
        <f ca="1">IF(ISERROR(A16),"-",IF('401(k) Calculator'!$E$41&lt;=E15,NA(),1+E15))</f>
        <v>7</v>
      </c>
      <c r="F16" s="113">
        <f ca="1">IF(ISERROR(A16),0,IF('401(k) Calculator'!$E$41&gt;=E16,F15*(1+'401(k) Calculator'!$E$38),NA()))</f>
        <v>116213.54357537688</v>
      </c>
      <c r="G16" s="114">
        <f ca="1">IF('401(k) Calculator'!$E$41&gt;=A16,IF(I15&gt;0,IF(Rate=TRUE,'401(k) Calculator'!$M$32+RAND()*('401(k) Calculator'!$M$33-'401(k) Calculator'!$M$32),'401(k) Calculator'!$E$31),NA()),NA())</f>
        <v>0.06</v>
      </c>
      <c r="H16" s="111">
        <f ca="1">IF(ISERROR(A16),0,IF('401(k) Calculator'!$E$41&gt;=A16,I16-(C16-D16),NA()))</f>
        <v>71811.487460112432</v>
      </c>
      <c r="I16" s="111">
        <f ca="1">IF('401(k) Calculator'!$E$41&gt;=A16,FV(G16/12,12,-(0/12),-(C16-D16)),NA())</f>
        <v>1236111.6675293716</v>
      </c>
      <c r="J16" s="103"/>
      <c r="O16" s="30"/>
      <c r="P16" s="103"/>
    </row>
    <row r="17" spans="1:16" s="26" customFormat="1" ht="15.95" customHeight="1" x14ac:dyDescent="0.25">
      <c r="A17" s="110">
        <f ca="1">IF('401(k) Calculator'!$E$41&lt;=A16,NA(),IF(I16&gt;0,1+A16,NA()))</f>
        <v>8</v>
      </c>
      <c r="B17" s="110">
        <f ca="1">IF('401(k) Calculator'!$E$41&gt;=A17,IF(I16&gt;0,'401(k) Calculator'!$E$9+A16,NA()),NA())</f>
        <v>72</v>
      </c>
      <c r="C17" s="111">
        <f ca="1">IF('401(k) Calculator'!$E$41&gt;=A17,IF(I16&gt;0,I16,NA()),NA())</f>
        <v>1236111.6675293716</v>
      </c>
      <c r="D17" s="111">
        <f ca="1">IF('401(k) Calculator'!$E$41&gt;=A17,IF(I16&gt;0,D16*(1+'401(k) Calculator'!$E$38),NA()),NA())</f>
        <v>118537.81444688443</v>
      </c>
      <c r="E17" s="112">
        <f ca="1">IF(ISERROR(A17),"-",IF('401(k) Calculator'!$E$41&lt;=E16,NA(),1+E16))</f>
        <v>8</v>
      </c>
      <c r="F17" s="113">
        <f ca="1">IF(ISERROR(A17),0,IF('401(k) Calculator'!$E$41&gt;=E17,F16*(1+'401(k) Calculator'!$E$38),NA()))</f>
        <v>118537.81444688443</v>
      </c>
      <c r="G17" s="114">
        <f ca="1">IF('401(k) Calculator'!$E$41&gt;=A17,IF(I16&gt;0,IF(Rate=TRUE,'401(k) Calculator'!$M$32+RAND()*('401(k) Calculator'!$M$33-'401(k) Calculator'!$M$32),'401(k) Calculator'!$E$31),NA()),NA())</f>
        <v>0.06</v>
      </c>
      <c r="H17" s="111">
        <f ca="1">IF(ISERROR(A17),0,IF('401(k) Calculator'!$E$41&gt;=A17,I17-(C17-D17),NA()))</f>
        <v>68929.509855103446</v>
      </c>
      <c r="I17" s="111">
        <f ca="1">IF('401(k) Calculator'!$E$41&gt;=A17,FV(G17/12,12,-(0/12),-(C17-D17)),NA())</f>
        <v>1186503.3629375906</v>
      </c>
      <c r="J17" s="103"/>
      <c r="O17" s="30"/>
      <c r="P17" s="103"/>
    </row>
    <row r="18" spans="1:16" s="26" customFormat="1" ht="15.95" customHeight="1" x14ac:dyDescent="0.25">
      <c r="A18" s="110">
        <f ca="1">IF('401(k) Calculator'!$E$41&lt;=A17,NA(),IF(I17&gt;0,1+A17,NA()))</f>
        <v>9</v>
      </c>
      <c r="B18" s="110">
        <f ca="1">IF('401(k) Calculator'!$E$41&gt;=A18,IF(I17&gt;0,'401(k) Calculator'!$E$9+A17,NA()),NA())</f>
        <v>73</v>
      </c>
      <c r="C18" s="111">
        <f ca="1">IF('401(k) Calculator'!$E$41&gt;=A18,IF(I17&gt;0,I17,NA()),NA())</f>
        <v>1186503.3629375906</v>
      </c>
      <c r="D18" s="111">
        <f ca="1">IF('401(k) Calculator'!$E$41&gt;=A18,IF(I17&gt;0,D17*(1+'401(k) Calculator'!$E$38),NA()),NA())</f>
        <v>120908.57073582211</v>
      </c>
      <c r="E18" s="112">
        <f ca="1">IF(ISERROR(A18),"-",IF('401(k) Calculator'!$E$41&lt;=E17,NA(),1+E17))</f>
        <v>9</v>
      </c>
      <c r="F18" s="113">
        <f ca="1">IF(ISERROR(A18),0,IF('401(k) Calculator'!$E$41&gt;=E18,F17*(1+'401(k) Calculator'!$E$38),NA()))</f>
        <v>120908.57073582211</v>
      </c>
      <c r="G18" s="114">
        <f ca="1">IF('401(k) Calculator'!$E$41&gt;=A18,IF(I17&gt;0,IF(Rate=TRUE,'401(k) Calculator'!$M$32+RAND()*('401(k) Calculator'!$M$33-'401(k) Calculator'!$M$32),'401(k) Calculator'!$E$31),NA()),NA())</f>
        <v>0.06</v>
      </c>
      <c r="H18" s="111">
        <f ca="1">IF(ISERROR(A18),0,IF('401(k) Calculator'!$E$41&gt;=A18,I18-(C18-D18),NA()))</f>
        <v>65723.555117209209</v>
      </c>
      <c r="I18" s="111">
        <f ca="1">IF('401(k) Calculator'!$E$41&gt;=A18,FV(G18/12,12,-(0/12),-(C18-D18)),NA())</f>
        <v>1131318.3473189776</v>
      </c>
      <c r="J18" s="103"/>
      <c r="O18" s="30"/>
      <c r="P18" s="103"/>
    </row>
    <row r="19" spans="1:16" s="26" customFormat="1" ht="15.95" customHeight="1" x14ac:dyDescent="0.25">
      <c r="A19" s="110">
        <f ca="1">IF('401(k) Calculator'!$E$41&lt;=A18,NA(),IF(I18&gt;0,1+A18,NA()))</f>
        <v>10</v>
      </c>
      <c r="B19" s="110">
        <f ca="1">IF('401(k) Calculator'!$E$41&gt;=A19,IF(I18&gt;0,'401(k) Calculator'!$E$9+A18,NA()),NA())</f>
        <v>74</v>
      </c>
      <c r="C19" s="111">
        <f ca="1">IF('401(k) Calculator'!$E$41&gt;=A19,IF(I18&gt;0,I18,NA()),NA())</f>
        <v>1131318.3473189776</v>
      </c>
      <c r="D19" s="111">
        <f ca="1">IF('401(k) Calculator'!$E$41&gt;=A19,IF(I18&gt;0,D18*(1+'401(k) Calculator'!$E$38),NA()),NA())</f>
        <v>123326.74215053856</v>
      </c>
      <c r="E19" s="112">
        <f ca="1">IF(ISERROR(A19),"-",IF('401(k) Calculator'!$E$41&lt;=E18,NA(),1+E18))</f>
        <v>10</v>
      </c>
      <c r="F19" s="113">
        <f ca="1">IF(ISERROR(A19),0,IF('401(k) Calculator'!$E$41&gt;=E19,F18*(1+'401(k) Calculator'!$E$38),NA()))</f>
        <v>123326.74215053856</v>
      </c>
      <c r="G19" s="114">
        <f ca="1">IF('401(k) Calculator'!$E$41&gt;=A19,IF(I18&gt;0,IF(Rate=TRUE,'401(k) Calculator'!$M$32+RAND()*('401(k) Calculator'!$M$33-'401(k) Calculator'!$M$32),'401(k) Calculator'!$E$31),NA()),NA())</f>
        <v>0.06</v>
      </c>
      <c r="H19" s="111">
        <f ca="1">IF(ISERROR(A19),0,IF('401(k) Calculator'!$E$41&gt;=A19,I19-(C19-D19),NA()))</f>
        <v>62170.71658457187</v>
      </c>
      <c r="I19" s="111">
        <f ca="1">IF('401(k) Calculator'!$E$41&gt;=A19,FV(G19/12,12,-(0/12),-(C19-D19)),NA())</f>
        <v>1070162.3217530109</v>
      </c>
      <c r="J19" s="103"/>
      <c r="O19" s="30"/>
      <c r="P19" s="103"/>
    </row>
    <row r="20" spans="1:16" s="26" customFormat="1" ht="15.95" customHeight="1" x14ac:dyDescent="0.25">
      <c r="A20" s="110">
        <f ca="1">IF('401(k) Calculator'!$E$41&lt;=A19,NA(),IF(I19&gt;0,1+A19,NA()))</f>
        <v>11</v>
      </c>
      <c r="B20" s="110">
        <f ca="1">IF('401(k) Calculator'!$E$41&gt;=A20,IF(I19&gt;0,'401(k) Calculator'!$E$9+A19,NA()),NA())</f>
        <v>75</v>
      </c>
      <c r="C20" s="111">
        <f ca="1">IF('401(k) Calculator'!$E$41&gt;=A20,IF(I19&gt;0,I19,NA()),NA())</f>
        <v>1070162.3217530109</v>
      </c>
      <c r="D20" s="111">
        <f ca="1">IF('401(k) Calculator'!$E$41&gt;=A20,IF(I19&gt;0,D19*(1+'401(k) Calculator'!$E$38),NA()),NA())</f>
        <v>125793.27699354933</v>
      </c>
      <c r="E20" s="112">
        <f ca="1">IF(ISERROR(A20),"-",IF('401(k) Calculator'!$E$41&lt;=E19,NA(),1+E19))</f>
        <v>11</v>
      </c>
      <c r="F20" s="113">
        <f ca="1">IF(ISERROR(A20),0,IF('401(k) Calculator'!$E$41&gt;=E20,F19*(1+'401(k) Calculator'!$E$38),NA()))</f>
        <v>125793.27699354933</v>
      </c>
      <c r="G20" s="114">
        <f ca="1">IF('401(k) Calculator'!$E$41&gt;=A20,IF(I19&gt;0,IF(Rate=TRUE,'401(k) Calculator'!$M$32+RAND()*('401(k) Calculator'!$M$33-'401(k) Calculator'!$M$32),'401(k) Calculator'!$E$31),NA()),NA())</f>
        <v>0.06</v>
      </c>
      <c r="H20" s="111">
        <f ca="1">IF(ISERROR(A20),0,IF('401(k) Calculator'!$E$41&gt;=A20,I20-(C20-D20),NA()))</f>
        <v>58246.61627332936</v>
      </c>
      <c r="I20" s="111">
        <f ca="1">IF('401(k) Calculator'!$E$41&gt;=A20,FV(G20/12,12,-(0/12),-(C20-D20)),NA())</f>
        <v>1002615.6610327909</v>
      </c>
      <c r="J20" s="103"/>
      <c r="O20" s="30"/>
      <c r="P20" s="103"/>
    </row>
    <row r="21" spans="1:16" s="26" customFormat="1" ht="15.95" customHeight="1" x14ac:dyDescent="0.25">
      <c r="A21" s="110">
        <f ca="1">IF('401(k) Calculator'!$E$41&lt;=A20,NA(),IF(I20&gt;0,1+A20,NA()))</f>
        <v>12</v>
      </c>
      <c r="B21" s="110">
        <f ca="1">IF('401(k) Calculator'!$E$41&gt;=A21,IF(I20&gt;0,'401(k) Calculator'!$E$9+A20,NA()),NA())</f>
        <v>76</v>
      </c>
      <c r="C21" s="111">
        <f ca="1">IF('401(k) Calculator'!$E$41&gt;=A21,IF(I20&gt;0,I20,NA()),NA())</f>
        <v>1002615.6610327909</v>
      </c>
      <c r="D21" s="111">
        <f ca="1">IF('401(k) Calculator'!$E$41&gt;=A21,IF(I20&gt;0,D20*(1+'401(k) Calculator'!$E$38),NA()),NA())</f>
        <v>128309.14253342031</v>
      </c>
      <c r="E21" s="112">
        <f ca="1">IF(ISERROR(A21),"-",IF('401(k) Calculator'!$E$41&lt;=E20,NA(),1+E20))</f>
        <v>12</v>
      </c>
      <c r="F21" s="113">
        <f ca="1">IF(ISERROR(A21),0,IF('401(k) Calculator'!$E$41&gt;=E21,F20*(1+'401(k) Calculator'!$E$38),NA()))</f>
        <v>128309.14253342031</v>
      </c>
      <c r="G21" s="114">
        <f ca="1">IF('401(k) Calculator'!$E$41&gt;=A21,IF(I20&gt;0,IF(Rate=TRUE,'401(k) Calculator'!$M$32+RAND()*('401(k) Calculator'!$M$33-'401(k) Calculator'!$M$32),'401(k) Calculator'!$E$31),NA()),NA())</f>
        <v>0.06</v>
      </c>
      <c r="H21" s="111">
        <f ca="1">IF(ISERROR(A21),0,IF('401(k) Calculator'!$E$41&gt;=A21,I21-(C21-D21),NA()))</f>
        <v>53925.312959908042</v>
      </c>
      <c r="I21" s="111">
        <f ca="1">IF('401(k) Calculator'!$E$41&gt;=A21,FV(G21/12,12,-(0/12),-(C21-D21)),NA())</f>
        <v>928231.83145927859</v>
      </c>
      <c r="J21" s="103"/>
    </row>
    <row r="22" spans="1:16" s="26" customFormat="1" ht="15.95" customHeight="1" x14ac:dyDescent="0.25">
      <c r="A22" s="110">
        <f ca="1">IF('401(k) Calculator'!$E$41&lt;=A21,NA(),IF(I21&gt;0,1+A21,NA()))</f>
        <v>13</v>
      </c>
      <c r="B22" s="110">
        <f ca="1">IF('401(k) Calculator'!$E$41&gt;=A22,IF(I21&gt;0,'401(k) Calculator'!$E$9+A21,NA()),NA())</f>
        <v>77</v>
      </c>
      <c r="C22" s="111">
        <f ca="1">IF('401(k) Calculator'!$E$41&gt;=A22,IF(I21&gt;0,I21,NA()),NA())</f>
        <v>928231.83145927859</v>
      </c>
      <c r="D22" s="111">
        <f ca="1">IF('401(k) Calculator'!$E$41&gt;=A22,IF(I21&gt;0,D21*(1+'401(k) Calculator'!$E$38),NA()),NA())</f>
        <v>130875.32538408872</v>
      </c>
      <c r="E22" s="112">
        <f ca="1">IF(ISERROR(A22),"-",IF('401(k) Calculator'!$E$41&lt;=E21,NA(),1+E21))</f>
        <v>13</v>
      </c>
      <c r="F22" s="113">
        <f ca="1">IF(ISERROR(A22),0,IF('401(k) Calculator'!$E$41&gt;=E22,F21*(1+'401(k) Calculator'!$E$38),NA()))</f>
        <v>130875.32538408872</v>
      </c>
      <c r="G22" s="114">
        <f ca="1">IF('401(k) Calculator'!$E$41&gt;=A22,IF(I21&gt;0,IF(Rate=TRUE,'401(k) Calculator'!$M$32+RAND()*('401(k) Calculator'!$M$33-'401(k) Calculator'!$M$32),'401(k) Calculator'!$E$31),NA()),NA())</f>
        <v>0.06</v>
      </c>
      <c r="H22" s="111">
        <f ca="1">IF(ISERROR(A22),0,IF('401(k) Calculator'!$E$41&gt;=A22,I22-(C22-D22),NA()))</f>
        <v>49179.204570638714</v>
      </c>
      <c r="I22" s="111">
        <f ca="1">IF('401(k) Calculator'!$E$41&gt;=A22,FV(G22/12,12,-(0/12),-(C22-D22)),NA())</f>
        <v>846535.71064582863</v>
      </c>
      <c r="J22" s="103"/>
    </row>
    <row r="23" spans="1:16" s="26" customFormat="1" ht="15.95" customHeight="1" x14ac:dyDescent="0.25">
      <c r="A23" s="110">
        <f ca="1">IF('401(k) Calculator'!$E$41&lt;=A22,NA(),IF(I22&gt;0,1+A22,NA()))</f>
        <v>14</v>
      </c>
      <c r="B23" s="110">
        <f ca="1">IF('401(k) Calculator'!$E$41&gt;=A23,IF(I22&gt;0,'401(k) Calculator'!$E$9+A22,NA()),NA())</f>
        <v>78</v>
      </c>
      <c r="C23" s="111">
        <f ca="1">IF('401(k) Calculator'!$E$41&gt;=A23,IF(I22&gt;0,I22,NA()),NA())</f>
        <v>846535.71064582863</v>
      </c>
      <c r="D23" s="111">
        <f ca="1">IF('401(k) Calculator'!$E$41&gt;=A23,IF(I22&gt;0,D22*(1+'401(k) Calculator'!$E$38),NA()),NA())</f>
        <v>133492.8318917705</v>
      </c>
      <c r="E23" s="112">
        <f ca="1">IF(ISERROR(A23),"-",IF('401(k) Calculator'!$E$41&lt;=E22,NA(),1+E22))</f>
        <v>14</v>
      </c>
      <c r="F23" s="113">
        <f ca="1">IF(ISERROR(A23),0,IF('401(k) Calculator'!$E$41&gt;=E23,F22*(1+'401(k) Calculator'!$E$38),NA()))</f>
        <v>133492.8318917705</v>
      </c>
      <c r="G23" s="114">
        <f ca="1">IF('401(k) Calculator'!$E$41&gt;=A23,IF(I22&gt;0,IF(Rate=TRUE,'401(k) Calculator'!$M$32+RAND()*('401(k) Calculator'!$M$33-'401(k) Calculator'!$M$32),'401(k) Calculator'!$E$31),NA()),NA())</f>
        <v>0.06</v>
      </c>
      <c r="H23" s="111">
        <f ca="1">IF(ISERROR(A23),0,IF('401(k) Calculator'!$E$41&gt;=A23,I23-(C23-D23),NA()))</f>
        <v>43978.924527112627</v>
      </c>
      <c r="I23" s="111">
        <f ca="1">IF('401(k) Calculator'!$E$41&gt;=A23,FV(G23/12,12,-(0/12),-(C23-D23)),NA())</f>
        <v>757021.80328117078</v>
      </c>
      <c r="J23" s="103"/>
    </row>
    <row r="24" spans="1:16" s="26" customFormat="1" ht="15.95" customHeight="1" x14ac:dyDescent="0.25">
      <c r="A24" s="110">
        <f ca="1">IF('401(k) Calculator'!$E$41&lt;=A23,NA(),IF(I23&gt;0,1+A23,NA()))</f>
        <v>15</v>
      </c>
      <c r="B24" s="110">
        <f ca="1">IF('401(k) Calculator'!$E$41&gt;=A24,IF(I23&gt;0,'401(k) Calculator'!$E$9+A23,NA()),NA())</f>
        <v>79</v>
      </c>
      <c r="C24" s="111">
        <f ca="1">IF('401(k) Calculator'!$E$41&gt;=A24,IF(I23&gt;0,I23,NA()),NA())</f>
        <v>757021.80328117078</v>
      </c>
      <c r="D24" s="111">
        <f ca="1">IF('401(k) Calculator'!$E$41&gt;=A24,IF(I23&gt;0,D23*(1+'401(k) Calculator'!$E$38),NA()),NA())</f>
        <v>136162.68852960592</v>
      </c>
      <c r="E24" s="112">
        <f ca="1">IF(ISERROR(A24),"-",IF('401(k) Calculator'!$E$41&lt;=E23,NA(),1+E23))</f>
        <v>15</v>
      </c>
      <c r="F24" s="113">
        <f ca="1">IF(ISERROR(A24),0,IF('401(k) Calculator'!$E$41&gt;=E24,F23*(1+'401(k) Calculator'!$E$38),NA()))</f>
        <v>136162.68852960592</v>
      </c>
      <c r="G24" s="114">
        <f ca="1">IF('401(k) Calculator'!$E$41&gt;=A24,IF(I23&gt;0,IF(Rate=TRUE,'401(k) Calculator'!$M$32+RAND()*('401(k) Calculator'!$M$33-'401(k) Calculator'!$M$32),'401(k) Calculator'!$E$31),NA()),NA())</f>
        <v>0.06</v>
      </c>
      <c r="H24" s="111">
        <f ca="1">IF(ISERROR(A24),0,IF('401(k) Calculator'!$E$41&gt;=A24,I24-(C24-D24),NA()))</f>
        <v>38293.23167400551</v>
      </c>
      <c r="I24" s="111">
        <f ca="1">IF('401(k) Calculator'!$E$41&gt;=A24,FV(G24/12,12,-(0/12),-(C24-D24)),NA())</f>
        <v>659152.34642557031</v>
      </c>
      <c r="J24" s="103"/>
    </row>
    <row r="25" spans="1:16" s="26" customFormat="1" ht="15.95" customHeight="1" x14ac:dyDescent="0.25">
      <c r="A25" s="110">
        <f ca="1">IF('401(k) Calculator'!$E$41&lt;=A24,NA(),IF(I24&gt;0,1+A24,NA()))</f>
        <v>16</v>
      </c>
      <c r="B25" s="110">
        <f ca="1">IF('401(k) Calculator'!$E$41&gt;=A25,IF(I24&gt;0,'401(k) Calculator'!$E$9+A24,NA()),NA())</f>
        <v>80</v>
      </c>
      <c r="C25" s="111">
        <f ca="1">IF('401(k) Calculator'!$E$41&gt;=A25,IF(I24&gt;0,I24,NA()),NA())</f>
        <v>659152.34642557031</v>
      </c>
      <c r="D25" s="111">
        <f ca="1">IF('401(k) Calculator'!$E$41&gt;=A25,IF(I24&gt;0,D24*(1+'401(k) Calculator'!$E$38),NA()),NA())</f>
        <v>138885.94230019805</v>
      </c>
      <c r="E25" s="112">
        <f ca="1">IF(ISERROR(A25),"-",IF('401(k) Calculator'!$E$41&lt;=E24,NA(),1+E24))</f>
        <v>16</v>
      </c>
      <c r="F25" s="113">
        <f ca="1">IF(ISERROR(A25),0,IF('401(k) Calculator'!$E$41&gt;=E25,F24*(1+'401(k) Calculator'!$E$38),NA()))</f>
        <v>138885.94230019805</v>
      </c>
      <c r="G25" s="114">
        <f ca="1">IF('401(k) Calculator'!$E$41&gt;=A25,IF(I24&gt;0,IF(Rate=TRUE,'401(k) Calculator'!$M$32+RAND()*('401(k) Calculator'!$M$33-'401(k) Calculator'!$M$32),'401(k) Calculator'!$E$31),NA()),NA())</f>
        <v>0.06</v>
      </c>
      <c r="H25" s="111">
        <f ca="1">IF(ISERROR(A25),0,IF('401(k) Calculator'!$E$41&gt;=A25,I25-(C25-D25),NA()))</f>
        <v>32088.893393063452</v>
      </c>
      <c r="I25" s="111">
        <f ca="1">IF('401(k) Calculator'!$E$41&gt;=A25,FV(G25/12,12,-(0/12),-(C25-D25)),NA())</f>
        <v>552355.29751843575</v>
      </c>
      <c r="J25" s="103"/>
    </row>
    <row r="26" spans="1:16" s="26" customFormat="1" ht="15.95" customHeight="1" x14ac:dyDescent="0.25">
      <c r="A26" s="110">
        <f ca="1">IF('401(k) Calculator'!$E$41&lt;=A25,NA(),IF(I25&gt;0,1+A25,NA()))</f>
        <v>17</v>
      </c>
      <c r="B26" s="110">
        <f ca="1">IF('401(k) Calculator'!$E$41&gt;=A26,IF(I25&gt;0,'401(k) Calculator'!$E$9+A25,NA()),NA())</f>
        <v>81</v>
      </c>
      <c r="C26" s="111">
        <f ca="1">IF('401(k) Calculator'!$E$41&gt;=A26,IF(I25&gt;0,I25,NA()),NA())</f>
        <v>552355.29751843575</v>
      </c>
      <c r="D26" s="111">
        <f ca="1">IF('401(k) Calculator'!$E$41&gt;=A26,IF(I25&gt;0,D25*(1+'401(k) Calculator'!$E$38),NA()),NA())</f>
        <v>141663.66114620201</v>
      </c>
      <c r="E26" s="112">
        <f ca="1">IF(ISERROR(A26),"-",IF('401(k) Calculator'!$E$41&lt;=E25,NA(),1+E25))</f>
        <v>17</v>
      </c>
      <c r="F26" s="113">
        <f ca="1">IF(ISERROR(A26),0,IF('401(k) Calculator'!$E$41&gt;=E26,F25*(1+'401(k) Calculator'!$E$38),NA()))</f>
        <v>141663.66114620201</v>
      </c>
      <c r="G26" s="114">
        <f ca="1">IF('401(k) Calculator'!$E$41&gt;=A26,IF(I25&gt;0,IF(Rate=TRUE,'401(k) Calculator'!$M$32+RAND()*('401(k) Calculator'!$M$33-'401(k) Calculator'!$M$32),'401(k) Calculator'!$E$31),NA()),NA())</f>
        <v>0.06</v>
      </c>
      <c r="H26" s="111">
        <f ca="1">IF(ISERROR(A26),0,IF('401(k) Calculator'!$E$41&gt;=A26,I26-(C26-D26),NA()))</f>
        <v>25330.561482489284</v>
      </c>
      <c r="I26" s="111">
        <f ca="1">IF('401(k) Calculator'!$E$41&gt;=A26,FV(G26/12,12,-(0/12),-(C26-D26)),NA())</f>
        <v>436022.19785472302</v>
      </c>
      <c r="J26" s="103"/>
    </row>
    <row r="27" spans="1:16" s="26" customFormat="1" ht="15.95" customHeight="1" x14ac:dyDescent="0.25">
      <c r="A27" s="110">
        <f ca="1">IF('401(k) Calculator'!$E$41&lt;=A26,NA(),IF(I26&gt;0,1+A26,NA()))</f>
        <v>18</v>
      </c>
      <c r="B27" s="110">
        <f ca="1">IF('401(k) Calculator'!$E$41&gt;=A27,IF(I26&gt;0,'401(k) Calculator'!$E$9+A26,NA()),NA())</f>
        <v>82</v>
      </c>
      <c r="C27" s="111">
        <f ca="1">IF('401(k) Calculator'!$E$41&gt;=A27,IF(I26&gt;0,I26,NA()),NA())</f>
        <v>436022.19785472302</v>
      </c>
      <c r="D27" s="111">
        <f ca="1">IF('401(k) Calculator'!$E$41&gt;=A27,IF(I26&gt;0,D26*(1+'401(k) Calculator'!$E$38),NA()),NA())</f>
        <v>144496.93436912604</v>
      </c>
      <c r="E27" s="112">
        <f ca="1">IF(ISERROR(A27),"-",IF('401(k) Calculator'!$E$41&lt;=E26,NA(),1+E26))</f>
        <v>18</v>
      </c>
      <c r="F27" s="113">
        <f ca="1">IF(ISERROR(A27),0,IF('401(k) Calculator'!$E$41&gt;=E27,F26*(1+'401(k) Calculator'!$E$38),NA()))</f>
        <v>144496.93436912604</v>
      </c>
      <c r="G27" s="114">
        <f ca="1">IF('401(k) Calculator'!$E$41&gt;=A27,IF(I26&gt;0,IF(Rate=TRUE,'401(k) Calculator'!$M$32+RAND()*('401(k) Calculator'!$M$33-'401(k) Calculator'!$M$32),'401(k) Calculator'!$E$31),NA()),NA())</f>
        <v>0.06</v>
      </c>
      <c r="H27" s="111">
        <f ca="1">IF(ISERROR(A27),0,IF('401(k) Calculator'!$E$41&gt;=A27,I27-(C27-D27),NA()))</f>
        <v>17980.640355012729</v>
      </c>
      <c r="I27" s="111">
        <f ca="1">IF('401(k) Calculator'!$E$41&gt;=A27,FV(G27/12,12,-(0/12),-(C27-D27)),NA())</f>
        <v>309505.90384060971</v>
      </c>
      <c r="J27" s="103"/>
    </row>
    <row r="28" spans="1:16" s="26" customFormat="1" ht="15.95" customHeight="1" x14ac:dyDescent="0.25">
      <c r="A28" s="110">
        <f ca="1">IF('401(k) Calculator'!$E$41&lt;=A27,NA(),IF(I27&gt;0,1+A27,NA()))</f>
        <v>19</v>
      </c>
      <c r="B28" s="110">
        <f ca="1">IF('401(k) Calculator'!$E$41&gt;=A28,IF(I27&gt;0,'401(k) Calculator'!$E$9+A27,NA()),NA())</f>
        <v>83</v>
      </c>
      <c r="C28" s="111">
        <f ca="1">IF('401(k) Calculator'!$E$41&gt;=A28,IF(I27&gt;0,I27,NA()),NA())</f>
        <v>309505.90384060971</v>
      </c>
      <c r="D28" s="111">
        <f ca="1">IF('401(k) Calculator'!$E$41&gt;=A28,IF(I27&gt;0,D27*(1+'401(k) Calculator'!$E$38),NA()),NA())</f>
        <v>147386.87305650857</v>
      </c>
      <c r="E28" s="112">
        <f ca="1">IF(ISERROR(A28),"-",IF('401(k) Calculator'!$E$41&lt;=E27,NA(),1+E27))</f>
        <v>19</v>
      </c>
      <c r="F28" s="113">
        <f ca="1">IF(ISERROR(A28),0,IF('401(k) Calculator'!$E$41&gt;=E28,F27*(1+'401(k) Calculator'!$E$38),NA()))</f>
        <v>147386.87305650857</v>
      </c>
      <c r="G28" s="114">
        <f ca="1">IF('401(k) Calculator'!$E$41&gt;=A28,IF(I27&gt;0,IF(Rate=TRUE,'401(k) Calculator'!$M$32+RAND()*('401(k) Calculator'!$M$33-'401(k) Calculator'!$M$32),'401(k) Calculator'!$E$31),NA()),NA())</f>
        <v>0.06</v>
      </c>
      <c r="H28" s="111">
        <f ca="1">IF(ISERROR(A28),0,IF('401(k) Calculator'!$E$41&gt;=A28,I28-(C28-D28),NA()))</f>
        <v>9999.147080356488</v>
      </c>
      <c r="I28" s="111">
        <f ca="1">IF('401(k) Calculator'!$E$41&gt;=A28,FV(G28/12,12,-(0/12),-(C28-D28)),NA())</f>
        <v>172118.17786445763</v>
      </c>
      <c r="J28" s="103"/>
    </row>
    <row r="29" spans="1:16" s="26" customFormat="1" ht="15.95" customHeight="1" x14ac:dyDescent="0.25">
      <c r="A29" s="110">
        <f ca="1">IF('401(k) Calculator'!$E$41&lt;=A28,NA(),IF(I28&gt;0,1+A28,NA()))</f>
        <v>20</v>
      </c>
      <c r="B29" s="110">
        <f ca="1">IF('401(k) Calculator'!$E$41&gt;=A29,IF(I28&gt;0,'401(k) Calculator'!$E$9+A28,NA()),NA())</f>
        <v>84</v>
      </c>
      <c r="C29" s="111">
        <f ca="1">IF('401(k) Calculator'!$E$41&gt;=A29,IF(I28&gt;0,I28,NA()),NA())</f>
        <v>172118.17786445763</v>
      </c>
      <c r="D29" s="111">
        <f ca="1">IF('401(k) Calculator'!$E$41&gt;=A29,IF(I28&gt;0,D28*(1+'401(k) Calculator'!$E$38),NA()),NA())</f>
        <v>150334.61051763874</v>
      </c>
      <c r="E29" s="112">
        <f ca="1">IF(ISERROR(A29),"-",IF('401(k) Calculator'!$E$41&lt;=E28,NA(),1+E28))</f>
        <v>20</v>
      </c>
      <c r="F29" s="113">
        <f ca="1">IF(ISERROR(A29),0,IF('401(k) Calculator'!$E$41&gt;=E29,F28*(1+'401(k) Calculator'!$E$38),NA()))</f>
        <v>150334.61051763874</v>
      </c>
      <c r="G29" s="114">
        <f ca="1">IF('401(k) Calculator'!$E$41&gt;=A29,IF(I28&gt;0,IF(Rate=TRUE,'401(k) Calculator'!$M$32+RAND()*('401(k) Calculator'!$M$33-'401(k) Calculator'!$M$32),'401(k) Calculator'!$E$31),NA()),NA())</f>
        <v>0.06</v>
      </c>
      <c r="H29" s="111">
        <f ca="1">IF(ISERROR(A29),0,IF('401(k) Calculator'!$E$41&gt;=A29,I29-(C29-D29),NA()))</f>
        <v>1343.5627685547079</v>
      </c>
      <c r="I29" s="111">
        <f ca="1">IF('401(k) Calculator'!$E$41&gt;=A29,FV(G29/12,12,-(0/12),-(C29-D29)),NA())</f>
        <v>23127.130115373599</v>
      </c>
      <c r="J29" s="103"/>
    </row>
    <row r="30" spans="1:16" s="26" customFormat="1" ht="15.95" customHeight="1" x14ac:dyDescent="0.25">
      <c r="A30" s="110" t="e">
        <f ca="1">IF('401(k) Calculator'!$E$41&lt;=A29,NA(),IF(I29&gt;0,1+A29,NA()))</f>
        <v>#N/A</v>
      </c>
      <c r="B30" s="110" t="e">
        <f ca="1">IF('401(k) Calculator'!$E$41&gt;=A30,IF(I29&gt;0,'401(k) Calculator'!$E$9+A29,NA()),NA())</f>
        <v>#N/A</v>
      </c>
      <c r="C30" s="111" t="e">
        <f ca="1">IF('401(k) Calculator'!$E$41&gt;=A30,IF(I29&gt;0,I29,NA()),NA())</f>
        <v>#N/A</v>
      </c>
      <c r="D30" s="111" t="e">
        <f ca="1">IF('401(k) Calculator'!$E$41&gt;=A30,IF(I29&gt;0,D29*(1+'401(k) Calculator'!$E$38),NA()),NA())</f>
        <v>#N/A</v>
      </c>
      <c r="E30" s="112" t="str">
        <f ca="1">IF(ISERROR(A30),"-",IF('401(k) Calculator'!$E$41&lt;=E29,NA(),1+E29))</f>
        <v>-</v>
      </c>
      <c r="F30" s="113">
        <f ca="1">IF(ISERROR(A30),0,IF('401(k) Calculator'!$E$41&gt;=E30,F29*(1+'401(k) Calculator'!$E$38),NA()))</f>
        <v>0</v>
      </c>
      <c r="G30" s="114" t="e">
        <f ca="1">IF('401(k) Calculator'!$E$41&gt;=A30,IF(I29&gt;0,IF(Rate=TRUE,'401(k) Calculator'!$M$32+RAND()*('401(k) Calculator'!$M$33-'401(k) Calculator'!$M$32),'401(k) Calculator'!$E$31),NA()),NA())</f>
        <v>#N/A</v>
      </c>
      <c r="H30" s="111">
        <f ca="1">IF(ISERROR(A30),0,IF('401(k) Calculator'!$E$41&gt;=A30,I30-(C30-D30),NA()))</f>
        <v>0</v>
      </c>
      <c r="I30" s="111" t="e">
        <f ca="1">IF('401(k) Calculator'!$E$41&gt;=A30,FV(G30/12,12,-(0/12),-(C30-D30)),NA())</f>
        <v>#N/A</v>
      </c>
      <c r="J30" s="103"/>
    </row>
    <row r="31" spans="1:16" s="26" customFormat="1" ht="15.95" customHeight="1" x14ac:dyDescent="0.25">
      <c r="A31" s="110" t="e">
        <f ca="1">IF('401(k) Calculator'!$E$41&lt;=A30,NA(),IF(I30&gt;0,1+A30,NA()))</f>
        <v>#N/A</v>
      </c>
      <c r="B31" s="110" t="e">
        <f ca="1">IF('401(k) Calculator'!$E$41&gt;=A31,IF(I30&gt;0,'401(k) Calculator'!$E$9+A30,NA()),NA())</f>
        <v>#N/A</v>
      </c>
      <c r="C31" s="111" t="e">
        <f ca="1">IF('401(k) Calculator'!$E$41&gt;=A31,IF(I30&gt;0,I30,NA()),NA())</f>
        <v>#N/A</v>
      </c>
      <c r="D31" s="111" t="e">
        <f ca="1">IF('401(k) Calculator'!$E$41&gt;=A31,IF(I30&gt;0,D30*(1+'401(k) Calculator'!$E$38),NA()),NA())</f>
        <v>#N/A</v>
      </c>
      <c r="E31" s="112" t="str">
        <f ca="1">IF(ISERROR(A31),"-",IF('401(k) Calculator'!$E$41&lt;=E30,NA(),1+E30))</f>
        <v>-</v>
      </c>
      <c r="F31" s="113">
        <f ca="1">IF(ISERROR(A31),0,IF('401(k) Calculator'!$E$41&gt;=E31,F30*(1+'401(k) Calculator'!$E$38),NA()))</f>
        <v>0</v>
      </c>
      <c r="G31" s="114" t="e">
        <f ca="1">IF('401(k) Calculator'!$E$41&gt;=A31,IF(I30&gt;0,IF(Rate=TRUE,'401(k) Calculator'!$M$32+RAND()*('401(k) Calculator'!$M$33-'401(k) Calculator'!$M$32),'401(k) Calculator'!$E$31),NA()),NA())</f>
        <v>#N/A</v>
      </c>
      <c r="H31" s="111">
        <f ca="1">IF(ISERROR(A31),0,IF('401(k) Calculator'!$E$41&gt;=A31,I31-(C31-D31),NA()))</f>
        <v>0</v>
      </c>
      <c r="I31" s="111" t="e">
        <f ca="1">IF('401(k) Calculator'!$E$41&gt;=A31,FV(G31/12,12,-(0/12),-(C31-D31)),NA())</f>
        <v>#N/A</v>
      </c>
      <c r="J31" s="103"/>
    </row>
    <row r="32" spans="1:16" s="26" customFormat="1" ht="15.95" customHeight="1" x14ac:dyDescent="0.25">
      <c r="A32" s="110" t="e">
        <f ca="1">IF('401(k) Calculator'!$E$41&lt;=A31,NA(),IF(I31&gt;0,1+A31,NA()))</f>
        <v>#N/A</v>
      </c>
      <c r="B32" s="110" t="e">
        <f ca="1">IF('401(k) Calculator'!$E$41&gt;=A32,IF(I31&gt;0,'401(k) Calculator'!$E$9+A31,NA()),NA())</f>
        <v>#N/A</v>
      </c>
      <c r="C32" s="111" t="e">
        <f ca="1">IF('401(k) Calculator'!$E$41&gt;=A32,IF(I31&gt;0,I31,NA()),NA())</f>
        <v>#N/A</v>
      </c>
      <c r="D32" s="111" t="e">
        <f ca="1">IF('401(k) Calculator'!$E$41&gt;=A32,IF(I31&gt;0,D31*(1+'401(k) Calculator'!$E$38),NA()),NA())</f>
        <v>#N/A</v>
      </c>
      <c r="E32" s="112" t="str">
        <f ca="1">IF(ISERROR(A32),"-",IF('401(k) Calculator'!$E$41&lt;=E31,NA(),1+E31))</f>
        <v>-</v>
      </c>
      <c r="F32" s="113">
        <f ca="1">IF(ISERROR(A32),0,IF('401(k) Calculator'!$E$41&gt;=E32,F31*(1+'401(k) Calculator'!$E$38),NA()))</f>
        <v>0</v>
      </c>
      <c r="G32" s="114" t="e">
        <f ca="1">IF('401(k) Calculator'!$E$41&gt;=A32,IF(I31&gt;0,IF(Rate=TRUE,'401(k) Calculator'!$M$32+RAND()*('401(k) Calculator'!$M$33-'401(k) Calculator'!$M$32),'401(k) Calculator'!$E$31),NA()),NA())</f>
        <v>#N/A</v>
      </c>
      <c r="H32" s="111">
        <f ca="1">IF(ISERROR(A32),0,IF('401(k) Calculator'!$E$41&gt;=A32,I32-(C32-D32),NA()))</f>
        <v>0</v>
      </c>
      <c r="I32" s="111" t="e">
        <f ca="1">IF('401(k) Calculator'!$E$41&gt;=A32,FV(G32/12,12,-(0/12),-(C32-D32)),NA())</f>
        <v>#N/A</v>
      </c>
      <c r="J32" s="103"/>
    </row>
    <row r="33" spans="1:10" s="26" customFormat="1" ht="15.95" customHeight="1" x14ac:dyDescent="0.25">
      <c r="A33" s="110" t="e">
        <f ca="1">IF('401(k) Calculator'!$E$41&lt;=A32,NA(),IF(I32&gt;0,1+A32,NA()))</f>
        <v>#N/A</v>
      </c>
      <c r="B33" s="110" t="e">
        <f ca="1">IF('401(k) Calculator'!$E$41&gt;=A33,IF(I32&gt;0,'401(k) Calculator'!$E$9+A32,NA()),NA())</f>
        <v>#N/A</v>
      </c>
      <c r="C33" s="111" t="e">
        <f ca="1">IF('401(k) Calculator'!$E$41&gt;=A33,IF(I32&gt;0,I32,NA()),NA())</f>
        <v>#N/A</v>
      </c>
      <c r="D33" s="111" t="e">
        <f ca="1">IF('401(k) Calculator'!$E$41&gt;=A33,IF(I32&gt;0,D32*(1+'401(k) Calculator'!$E$38),NA()),NA())</f>
        <v>#N/A</v>
      </c>
      <c r="E33" s="112" t="str">
        <f ca="1">IF(ISERROR(A33),"-",IF('401(k) Calculator'!$E$41&lt;=E32,NA(),1+E32))</f>
        <v>-</v>
      </c>
      <c r="F33" s="113">
        <f ca="1">IF(ISERROR(A33),0,IF('401(k) Calculator'!$E$41&gt;=E33,F32*(1+'401(k) Calculator'!$E$38),NA()))</f>
        <v>0</v>
      </c>
      <c r="G33" s="114" t="e">
        <f ca="1">IF('401(k) Calculator'!$E$41&gt;=A33,IF(I32&gt;0,IF(Rate=TRUE,'401(k) Calculator'!$M$32+RAND()*('401(k) Calculator'!$M$33-'401(k) Calculator'!$M$32),'401(k) Calculator'!$E$31),NA()),NA())</f>
        <v>#N/A</v>
      </c>
      <c r="H33" s="111">
        <f ca="1">IF(ISERROR(A33),0,IF('401(k) Calculator'!$E$41&gt;=A33,I33-(C33-D33),NA()))</f>
        <v>0</v>
      </c>
      <c r="I33" s="111" t="e">
        <f ca="1">IF('401(k) Calculator'!$E$41&gt;=A33,FV(G33/12,12,-(0/12),-(C33-D33)),NA())</f>
        <v>#N/A</v>
      </c>
      <c r="J33" s="103"/>
    </row>
    <row r="34" spans="1:10" s="26" customFormat="1" ht="15.95" customHeight="1" x14ac:dyDescent="0.25">
      <c r="A34" s="110" t="e">
        <f ca="1">IF('401(k) Calculator'!$E$41&lt;=A33,NA(),IF(I33&gt;0,1+A33,NA()))</f>
        <v>#N/A</v>
      </c>
      <c r="B34" s="110" t="e">
        <f ca="1">IF('401(k) Calculator'!$E$41&gt;=A34,IF(I33&gt;0,'401(k) Calculator'!$E$9+A33,NA()),NA())</f>
        <v>#N/A</v>
      </c>
      <c r="C34" s="111" t="e">
        <f ca="1">IF('401(k) Calculator'!$E$41&gt;=A34,IF(I33&gt;0,I33,NA()),NA())</f>
        <v>#N/A</v>
      </c>
      <c r="D34" s="111" t="e">
        <f ca="1">IF('401(k) Calculator'!$E$41&gt;=A34,IF(I33&gt;0,D33*(1+'401(k) Calculator'!$E$38),NA()),NA())</f>
        <v>#N/A</v>
      </c>
      <c r="E34" s="112" t="str">
        <f ca="1">IF(ISERROR(A34),"-",IF('401(k) Calculator'!$E$41&lt;=E33,NA(),1+E33))</f>
        <v>-</v>
      </c>
      <c r="F34" s="113">
        <f ca="1">IF(ISERROR(A34),0,IF('401(k) Calculator'!$E$41&gt;=E34,F33*(1+'401(k) Calculator'!$E$38),NA()))</f>
        <v>0</v>
      </c>
      <c r="G34" s="114" t="e">
        <f ca="1">IF('401(k) Calculator'!$E$41&gt;=A34,IF(I33&gt;0,IF(Rate=TRUE,'401(k) Calculator'!$M$32+RAND()*('401(k) Calculator'!$M$33-'401(k) Calculator'!$M$32),'401(k) Calculator'!$E$31),NA()),NA())</f>
        <v>#N/A</v>
      </c>
      <c r="H34" s="111">
        <f ca="1">IF(ISERROR(A34),0,IF('401(k) Calculator'!$E$41&gt;=A34,I34-(C34-D34),NA()))</f>
        <v>0</v>
      </c>
      <c r="I34" s="111" t="e">
        <f ca="1">IF('401(k) Calculator'!$E$41&gt;=A34,FV(G34/12,12,-(0/12),-(C34-D34)),NA())</f>
        <v>#N/A</v>
      </c>
      <c r="J34" s="103"/>
    </row>
    <row r="35" spans="1:10" s="26" customFormat="1" ht="15.95" customHeight="1" x14ac:dyDescent="0.25">
      <c r="A35" s="110" t="e">
        <f ca="1">IF('401(k) Calculator'!$E$41&lt;=A34,NA(),IF(I34&gt;0,1+A34,NA()))</f>
        <v>#N/A</v>
      </c>
      <c r="B35" s="110" t="e">
        <f ca="1">IF('401(k) Calculator'!$E$41&gt;=A35,IF(I34&gt;0,'401(k) Calculator'!$E$9+A34,NA()),NA())</f>
        <v>#N/A</v>
      </c>
      <c r="C35" s="111" t="e">
        <f ca="1">IF('401(k) Calculator'!$E$41&gt;=A35,IF(I34&gt;0,I34,NA()),NA())</f>
        <v>#N/A</v>
      </c>
      <c r="D35" s="111" t="e">
        <f ca="1">IF('401(k) Calculator'!$E$41&gt;=A35,IF(I34&gt;0,D34*(1+'401(k) Calculator'!$E$38),NA()),NA())</f>
        <v>#N/A</v>
      </c>
      <c r="E35" s="112" t="str">
        <f ca="1">IF(ISERROR(A35),"-",IF('401(k) Calculator'!$E$41&lt;=E34,NA(),1+E34))</f>
        <v>-</v>
      </c>
      <c r="F35" s="113">
        <f ca="1">IF(ISERROR(A35),0,IF('401(k) Calculator'!$E$41&gt;=E35,F34*(1+'401(k) Calculator'!$E$38),NA()))</f>
        <v>0</v>
      </c>
      <c r="G35" s="114" t="e">
        <f ca="1">IF('401(k) Calculator'!$E$41&gt;=A35,IF(I34&gt;0,IF(Rate=TRUE,'401(k) Calculator'!$M$32+RAND()*('401(k) Calculator'!$M$33-'401(k) Calculator'!$M$32),'401(k) Calculator'!$E$31),NA()),NA())</f>
        <v>#N/A</v>
      </c>
      <c r="H35" s="111">
        <f ca="1">IF(ISERROR(A35),0,IF('401(k) Calculator'!$E$41&gt;=A35,I35-(C35-D35),NA()))</f>
        <v>0</v>
      </c>
      <c r="I35" s="111" t="e">
        <f ca="1">IF('401(k) Calculator'!$E$41&gt;=A35,FV(G35/12,12,-(0/12),-(C35-D35)),NA())</f>
        <v>#N/A</v>
      </c>
      <c r="J35" s="103"/>
    </row>
    <row r="36" spans="1:10" s="26" customFormat="1" ht="15.95" customHeight="1" x14ac:dyDescent="0.25">
      <c r="A36" s="110" t="e">
        <f ca="1">IF('401(k) Calculator'!$E$41&lt;=A35,NA(),IF(I35&gt;0,1+A35,NA()))</f>
        <v>#N/A</v>
      </c>
      <c r="B36" s="110" t="e">
        <f ca="1">IF('401(k) Calculator'!$E$41&gt;=A36,IF(I35&gt;0,'401(k) Calculator'!$E$9+A35,NA()),NA())</f>
        <v>#N/A</v>
      </c>
      <c r="C36" s="111" t="e">
        <f ca="1">IF('401(k) Calculator'!$E$41&gt;=A36,IF(I35&gt;0,I35,NA()),NA())</f>
        <v>#N/A</v>
      </c>
      <c r="D36" s="111" t="e">
        <f ca="1">IF('401(k) Calculator'!$E$41&gt;=A36,IF(I35&gt;0,D35*(1+'401(k) Calculator'!$E$38),NA()),NA())</f>
        <v>#N/A</v>
      </c>
      <c r="E36" s="112" t="str">
        <f ca="1">IF(ISERROR(A36),"-",IF('401(k) Calculator'!$E$41&lt;=E35,NA(),1+E35))</f>
        <v>-</v>
      </c>
      <c r="F36" s="113">
        <f ca="1">IF(ISERROR(A36),0,IF('401(k) Calculator'!$E$41&gt;=E36,F35*(1+'401(k) Calculator'!$E$38),NA()))</f>
        <v>0</v>
      </c>
      <c r="G36" s="114" t="e">
        <f ca="1">IF('401(k) Calculator'!$E$41&gt;=A36,IF(I35&gt;0,IF(Rate=TRUE,'401(k) Calculator'!$M$32+RAND()*('401(k) Calculator'!$M$33-'401(k) Calculator'!$M$32),'401(k) Calculator'!$E$31),NA()),NA())</f>
        <v>#N/A</v>
      </c>
      <c r="H36" s="111">
        <f ca="1">IF(ISERROR(A36),0,IF('401(k) Calculator'!$E$41&gt;=A36,I36-(C36-D36),NA()))</f>
        <v>0</v>
      </c>
      <c r="I36" s="111" t="e">
        <f ca="1">IF('401(k) Calculator'!$E$41&gt;=A36,FV(G36/12,12,-(0/12),-(C36-D36)),NA())</f>
        <v>#N/A</v>
      </c>
      <c r="J36" s="103"/>
    </row>
    <row r="37" spans="1:10" s="26" customFormat="1" ht="15.95" customHeight="1" x14ac:dyDescent="0.25">
      <c r="A37" s="110" t="e">
        <f ca="1">IF('401(k) Calculator'!$E$41&lt;=A36,NA(),IF(I36&gt;0,1+A36,NA()))</f>
        <v>#N/A</v>
      </c>
      <c r="B37" s="110" t="e">
        <f ca="1">IF('401(k) Calculator'!$E$41&gt;=A37,IF(I36&gt;0,'401(k) Calculator'!$E$9+A36,NA()),NA())</f>
        <v>#N/A</v>
      </c>
      <c r="C37" s="111" t="e">
        <f ca="1">IF('401(k) Calculator'!$E$41&gt;=A37,IF(I36&gt;0,I36,NA()),NA())</f>
        <v>#N/A</v>
      </c>
      <c r="D37" s="111" t="e">
        <f ca="1">IF('401(k) Calculator'!$E$41&gt;=A37,IF(I36&gt;0,D36*(1+'401(k) Calculator'!$E$38),NA()),NA())</f>
        <v>#N/A</v>
      </c>
      <c r="E37" s="112" t="str">
        <f ca="1">IF(ISERROR(A37),"-",IF('401(k) Calculator'!$E$41&lt;=E36,NA(),1+E36))</f>
        <v>-</v>
      </c>
      <c r="F37" s="113">
        <f ca="1">IF(ISERROR(A37),0,IF('401(k) Calculator'!$E$41&gt;=E37,F36*(1+'401(k) Calculator'!$E$38),NA()))</f>
        <v>0</v>
      </c>
      <c r="G37" s="114" t="e">
        <f ca="1">IF('401(k) Calculator'!$E$41&gt;=A37,IF(I36&gt;0,IF(Rate=TRUE,'401(k) Calculator'!$M$32+RAND()*('401(k) Calculator'!$M$33-'401(k) Calculator'!$M$32),'401(k) Calculator'!$E$31),NA()),NA())</f>
        <v>#N/A</v>
      </c>
      <c r="H37" s="111">
        <f ca="1">IF(ISERROR(A37),0,IF('401(k) Calculator'!$E$41&gt;=A37,I37-(C37-D37),NA()))</f>
        <v>0</v>
      </c>
      <c r="I37" s="111" t="e">
        <f ca="1">IF('401(k) Calculator'!$E$41&gt;=A37,FV(G37/12,12,-(0/12),-(C37-D37)),NA())</f>
        <v>#N/A</v>
      </c>
      <c r="J37" s="103"/>
    </row>
    <row r="38" spans="1:10" s="26" customFormat="1" ht="15.95" customHeight="1" x14ac:dyDescent="0.25">
      <c r="A38" s="110" t="e">
        <f ca="1">IF('401(k) Calculator'!$E$41&lt;=A37,NA(),IF(I37&gt;0,1+A37,NA()))</f>
        <v>#N/A</v>
      </c>
      <c r="B38" s="110" t="e">
        <f ca="1">IF('401(k) Calculator'!$E$41&gt;=A38,IF(I37&gt;0,'401(k) Calculator'!$E$9+A37,NA()),NA())</f>
        <v>#N/A</v>
      </c>
      <c r="C38" s="111" t="e">
        <f ca="1">IF('401(k) Calculator'!$E$41&gt;=A38,IF(I37&gt;0,I37,NA()),NA())</f>
        <v>#N/A</v>
      </c>
      <c r="D38" s="111" t="e">
        <f ca="1">IF('401(k) Calculator'!$E$41&gt;=A38,IF(I37&gt;0,D37*(1+'401(k) Calculator'!$E$38),NA()),NA())</f>
        <v>#N/A</v>
      </c>
      <c r="E38" s="112" t="str">
        <f ca="1">IF(ISERROR(A38),"-",IF('401(k) Calculator'!$E$41&lt;=E37,NA(),1+E37))</f>
        <v>-</v>
      </c>
      <c r="F38" s="113">
        <f ca="1">IF(ISERROR(A38),0,IF('401(k) Calculator'!$E$41&gt;=E38,F37*(1+'401(k) Calculator'!$E$38),NA()))</f>
        <v>0</v>
      </c>
      <c r="G38" s="114" t="e">
        <f ca="1">IF('401(k) Calculator'!$E$41&gt;=A38,IF(I37&gt;0,IF(Rate=TRUE,'401(k) Calculator'!$M$32+RAND()*('401(k) Calculator'!$M$33-'401(k) Calculator'!$M$32),'401(k) Calculator'!$E$31),NA()),NA())</f>
        <v>#N/A</v>
      </c>
      <c r="H38" s="111">
        <f ca="1">IF(ISERROR(A38),0,IF('401(k) Calculator'!$E$41&gt;=A38,I38-(C38-D38),NA()))</f>
        <v>0</v>
      </c>
      <c r="I38" s="111" t="e">
        <f ca="1">IF('401(k) Calculator'!$E$41&gt;=A38,FV(G38/12,12,-(0/12),-(C38-D38)),NA())</f>
        <v>#N/A</v>
      </c>
      <c r="J38" s="103"/>
    </row>
    <row r="39" spans="1:10" s="26" customFormat="1" ht="15.95" customHeight="1" x14ac:dyDescent="0.25">
      <c r="A39" s="110" t="e">
        <f ca="1">IF('401(k) Calculator'!$E$41&lt;=A38,NA(),IF(I38&gt;0,1+A38,NA()))</f>
        <v>#N/A</v>
      </c>
      <c r="B39" s="110" t="e">
        <f ca="1">IF('401(k) Calculator'!$E$41&gt;=A39,IF(I38&gt;0,'401(k) Calculator'!$E$9+A38,NA()),NA())</f>
        <v>#N/A</v>
      </c>
      <c r="C39" s="111" t="e">
        <f ca="1">IF('401(k) Calculator'!$E$41&gt;=A39,IF(I38&gt;0,I38,NA()),NA())</f>
        <v>#N/A</v>
      </c>
      <c r="D39" s="111" t="e">
        <f ca="1">IF('401(k) Calculator'!$E$41&gt;=A39,IF(I38&gt;0,D38*(1+'401(k) Calculator'!$E$38),NA()),NA())</f>
        <v>#N/A</v>
      </c>
      <c r="E39" s="112" t="str">
        <f ca="1">IF(ISERROR(A39),"-",IF('401(k) Calculator'!$E$41&lt;=E38,NA(),1+E38))</f>
        <v>-</v>
      </c>
      <c r="F39" s="113">
        <f ca="1">IF(ISERROR(A39),0,IF('401(k) Calculator'!$E$41&gt;=E39,F38*(1+'401(k) Calculator'!$E$38),NA()))</f>
        <v>0</v>
      </c>
      <c r="G39" s="114" t="e">
        <f ca="1">IF('401(k) Calculator'!$E$41&gt;=A39,IF(I38&gt;0,IF(Rate=TRUE,'401(k) Calculator'!$M$32+RAND()*('401(k) Calculator'!$M$33-'401(k) Calculator'!$M$32),'401(k) Calculator'!$E$31),NA()),NA())</f>
        <v>#N/A</v>
      </c>
      <c r="H39" s="111">
        <f ca="1">IF(ISERROR(A39),0,IF('401(k) Calculator'!$E$41&gt;=A39,I39-(C39-D39),NA()))</f>
        <v>0</v>
      </c>
      <c r="I39" s="111" t="e">
        <f ca="1">IF('401(k) Calculator'!$E$41&gt;=A39,FV(G39/12,12,-(0/12),-(C39-D39)),NA())</f>
        <v>#N/A</v>
      </c>
      <c r="J39" s="103"/>
    </row>
    <row r="40" spans="1:10" s="26" customFormat="1" ht="15.95" customHeight="1" x14ac:dyDescent="0.25">
      <c r="A40" s="110" t="e">
        <f ca="1">IF('401(k) Calculator'!$E$41&lt;=A39,NA(),IF(I39&gt;0,1+A39,NA()))</f>
        <v>#N/A</v>
      </c>
      <c r="B40" s="110" t="e">
        <f ca="1">IF('401(k) Calculator'!$E$41&gt;=A40,IF(I39&gt;0,'401(k) Calculator'!$E$9+A39,NA()),NA())</f>
        <v>#N/A</v>
      </c>
      <c r="C40" s="111" t="e">
        <f ca="1">IF('401(k) Calculator'!$E$41&gt;=A40,IF(I39&gt;0,I39,NA()),NA())</f>
        <v>#N/A</v>
      </c>
      <c r="D40" s="111" t="e">
        <f ca="1">IF('401(k) Calculator'!$E$41&gt;=A40,IF(I39&gt;0,D39*(1+'401(k) Calculator'!$E$38),NA()),NA())</f>
        <v>#N/A</v>
      </c>
      <c r="E40" s="112" t="str">
        <f ca="1">IF(ISERROR(A40),"-",IF('401(k) Calculator'!$E$41&lt;=E39,NA(),1+E39))</f>
        <v>-</v>
      </c>
      <c r="F40" s="113">
        <f ca="1">IF(ISERROR(A40),0,IF('401(k) Calculator'!$E$41&gt;=E40,F39*(1+'401(k) Calculator'!$E$38),NA()))</f>
        <v>0</v>
      </c>
      <c r="G40" s="114" t="e">
        <f ca="1">IF('401(k) Calculator'!$E$41&gt;=A40,IF(I39&gt;0,IF(Rate=TRUE,'401(k) Calculator'!$M$32+RAND()*('401(k) Calculator'!$M$33-'401(k) Calculator'!$M$32),'401(k) Calculator'!$E$31),NA()),NA())</f>
        <v>#N/A</v>
      </c>
      <c r="H40" s="111">
        <f ca="1">IF(ISERROR(A40),0,IF('401(k) Calculator'!$E$41&gt;=A40,I40-(C40-D40),NA()))</f>
        <v>0</v>
      </c>
      <c r="I40" s="111" t="e">
        <f ca="1">IF('401(k) Calculator'!$E$41&gt;=A40,FV(G40/12,12,-(0/12),-(C40-D40)),NA())</f>
        <v>#N/A</v>
      </c>
      <c r="J40" s="103"/>
    </row>
    <row r="41" spans="1:10" s="26" customFormat="1" ht="15.95" customHeight="1" x14ac:dyDescent="0.25">
      <c r="A41" s="110" t="e">
        <f ca="1">IF('401(k) Calculator'!$E$41&lt;=A40,NA(),IF(I40&gt;0,1+A40,NA()))</f>
        <v>#N/A</v>
      </c>
      <c r="B41" s="110" t="e">
        <f ca="1">IF('401(k) Calculator'!$E$41&gt;=A41,IF(I40&gt;0,'401(k) Calculator'!$E$9+A40,NA()),NA())</f>
        <v>#N/A</v>
      </c>
      <c r="C41" s="111" t="e">
        <f ca="1">IF('401(k) Calculator'!$E$41&gt;=A41,IF(I40&gt;0,I40,NA()),NA())</f>
        <v>#N/A</v>
      </c>
      <c r="D41" s="111" t="e">
        <f ca="1">IF('401(k) Calculator'!$E$41&gt;=A41,IF(I40&gt;0,D40*(1+'401(k) Calculator'!$E$38),NA()),NA())</f>
        <v>#N/A</v>
      </c>
      <c r="E41" s="112" t="str">
        <f ca="1">IF(ISERROR(A41),"-",IF('401(k) Calculator'!$E$41&lt;=E40,NA(),1+E40))</f>
        <v>-</v>
      </c>
      <c r="F41" s="113">
        <f ca="1">IF(ISERROR(A41),0,IF('401(k) Calculator'!$E$41&gt;=E41,F40*(1+'401(k) Calculator'!$E$38),NA()))</f>
        <v>0</v>
      </c>
      <c r="G41" s="114" t="e">
        <f ca="1">IF('401(k) Calculator'!$E$41&gt;=A41,IF(I40&gt;0,IF(Rate=TRUE,'401(k) Calculator'!$M$32+RAND()*('401(k) Calculator'!$M$33-'401(k) Calculator'!$M$32),'401(k) Calculator'!$E$31),NA()),NA())</f>
        <v>#N/A</v>
      </c>
      <c r="H41" s="111">
        <f ca="1">IF(ISERROR(A41),0,IF('401(k) Calculator'!$E$41&gt;=A41,I41-(C41-D41),NA()))</f>
        <v>0</v>
      </c>
      <c r="I41" s="111" t="e">
        <f ca="1">IF('401(k) Calculator'!$E$41&gt;=A41,FV(G41/12,12,-(0/12),-(C41-D41)),NA())</f>
        <v>#N/A</v>
      </c>
      <c r="J41" s="103"/>
    </row>
    <row r="42" spans="1:10" s="26" customFormat="1" ht="15.95" customHeight="1" x14ac:dyDescent="0.25">
      <c r="A42" s="110" t="e">
        <f ca="1">IF('401(k) Calculator'!$E$41&lt;=A41,NA(),IF(I41&gt;0,1+A41,NA()))</f>
        <v>#N/A</v>
      </c>
      <c r="B42" s="110" t="e">
        <f ca="1">IF('401(k) Calculator'!$E$41&gt;=A42,IF(I41&gt;0,'401(k) Calculator'!$E$9+A41,NA()),NA())</f>
        <v>#N/A</v>
      </c>
      <c r="C42" s="111" t="e">
        <f ca="1">IF('401(k) Calculator'!$E$41&gt;=A42,IF(I41&gt;0,I41,NA()),NA())</f>
        <v>#N/A</v>
      </c>
      <c r="D42" s="111" t="e">
        <f ca="1">IF('401(k) Calculator'!$E$41&gt;=A42,IF(I41&gt;0,D41*(1+'401(k) Calculator'!$E$38),NA()),NA())</f>
        <v>#N/A</v>
      </c>
      <c r="E42" s="112" t="str">
        <f ca="1">IF(ISERROR(A42),"-",IF('401(k) Calculator'!$E$41&lt;=E41,NA(),1+E41))</f>
        <v>-</v>
      </c>
      <c r="F42" s="113">
        <f ca="1">IF(ISERROR(A42),0,IF('401(k) Calculator'!$E$41&gt;=E42,F41*(1+'401(k) Calculator'!$E$38),NA()))</f>
        <v>0</v>
      </c>
      <c r="G42" s="114" t="e">
        <f ca="1">IF('401(k) Calculator'!$E$41&gt;=A42,IF(I41&gt;0,IF(Rate=TRUE,'401(k) Calculator'!$M$32+RAND()*('401(k) Calculator'!$M$33-'401(k) Calculator'!$M$32),'401(k) Calculator'!$E$31),NA()),NA())</f>
        <v>#N/A</v>
      </c>
      <c r="H42" s="111">
        <f ca="1">IF(ISERROR(A42),0,IF('401(k) Calculator'!$E$41&gt;=A42,I42-(C42-D42),NA()))</f>
        <v>0</v>
      </c>
      <c r="I42" s="111" t="e">
        <f ca="1">IF('401(k) Calculator'!$E$41&gt;=A42,FV(G42/12,12,-(0/12),-(C42-D42)),NA())</f>
        <v>#N/A</v>
      </c>
      <c r="J42" s="103"/>
    </row>
    <row r="43" spans="1:10" s="26" customFormat="1" ht="15.95" customHeight="1" x14ac:dyDescent="0.25">
      <c r="A43" s="110" t="e">
        <f ca="1">IF('401(k) Calculator'!$E$41&lt;=A42,NA(),IF(I42&gt;0,1+A42,NA()))</f>
        <v>#N/A</v>
      </c>
      <c r="B43" s="110" t="e">
        <f ca="1">IF('401(k) Calculator'!$E$41&gt;=A43,IF(I42&gt;0,'401(k) Calculator'!$E$9+A42,NA()),NA())</f>
        <v>#N/A</v>
      </c>
      <c r="C43" s="111" t="e">
        <f ca="1">IF('401(k) Calculator'!$E$41&gt;=A43,IF(I42&gt;0,I42,NA()),NA())</f>
        <v>#N/A</v>
      </c>
      <c r="D43" s="111" t="e">
        <f ca="1">IF('401(k) Calculator'!$E$41&gt;=A43,IF(I42&gt;0,D42*(1+'401(k) Calculator'!$E$38),NA()),NA())</f>
        <v>#N/A</v>
      </c>
      <c r="E43" s="112" t="str">
        <f ca="1">IF(ISERROR(A43),"-",IF('401(k) Calculator'!$E$41&lt;=E42,NA(),1+E42))</f>
        <v>-</v>
      </c>
      <c r="F43" s="113">
        <f ca="1">IF(ISERROR(A43),0,IF('401(k) Calculator'!$E$41&gt;=E43,F42*(1+'401(k) Calculator'!$E$38),NA()))</f>
        <v>0</v>
      </c>
      <c r="G43" s="114" t="e">
        <f ca="1">IF('401(k) Calculator'!$E$41&gt;=A43,IF(I42&gt;0,IF(Rate=TRUE,'401(k) Calculator'!$M$32+RAND()*('401(k) Calculator'!$M$33-'401(k) Calculator'!$M$32),'401(k) Calculator'!$E$31),NA()),NA())</f>
        <v>#N/A</v>
      </c>
      <c r="H43" s="111">
        <f ca="1">IF(ISERROR(A43),0,IF('401(k) Calculator'!$E$41&gt;=A43,I43-(C43-D43),NA()))</f>
        <v>0</v>
      </c>
      <c r="I43" s="111" t="e">
        <f ca="1">IF('401(k) Calculator'!$E$41&gt;=A43,FV(G43/12,12,-(0/12),-(C43-D43)),NA())</f>
        <v>#N/A</v>
      </c>
      <c r="J43" s="103"/>
    </row>
    <row r="44" spans="1:10" s="26" customFormat="1" ht="15.95" customHeight="1" x14ac:dyDescent="0.25">
      <c r="A44" s="110" t="e">
        <f ca="1">IF('401(k) Calculator'!$E$41&lt;=A43,NA(),IF(I43&gt;0,1+A43,NA()))</f>
        <v>#N/A</v>
      </c>
      <c r="B44" s="110" t="e">
        <f ca="1">IF('401(k) Calculator'!$E$41&gt;=A44,IF(I43&gt;0,'401(k) Calculator'!$E$9+A43,NA()),NA())</f>
        <v>#N/A</v>
      </c>
      <c r="C44" s="111" t="e">
        <f ca="1">IF('401(k) Calculator'!$E$41&gt;=A44,IF(I43&gt;0,I43,NA()),NA())</f>
        <v>#N/A</v>
      </c>
      <c r="D44" s="111" t="e">
        <f ca="1">IF('401(k) Calculator'!$E$41&gt;=A44,IF(I43&gt;0,D43*(1+'401(k) Calculator'!$E$38),NA()),NA())</f>
        <v>#N/A</v>
      </c>
      <c r="E44" s="112" t="str">
        <f ca="1">IF(ISERROR(A44),"-",IF('401(k) Calculator'!$E$41&lt;=E43,NA(),1+E43))</f>
        <v>-</v>
      </c>
      <c r="F44" s="113">
        <f ca="1">IF(ISERROR(A44),0,IF('401(k) Calculator'!$E$41&gt;=E44,F43*(1+'401(k) Calculator'!$E$38),NA()))</f>
        <v>0</v>
      </c>
      <c r="G44" s="114" t="e">
        <f ca="1">IF('401(k) Calculator'!$E$41&gt;=A44,IF(I43&gt;0,IF(Rate=TRUE,'401(k) Calculator'!$M$32+RAND()*('401(k) Calculator'!$M$33-'401(k) Calculator'!$M$32),'401(k) Calculator'!$E$31),NA()),NA())</f>
        <v>#N/A</v>
      </c>
      <c r="H44" s="111">
        <f ca="1">IF(ISERROR(A44),0,IF('401(k) Calculator'!$E$41&gt;=A44,I44-(C44-D44),NA()))</f>
        <v>0</v>
      </c>
      <c r="I44" s="111" t="e">
        <f ca="1">IF('401(k) Calculator'!$E$41&gt;=A44,FV(G44/12,12,-(0/12),-(C44-D44)),NA())</f>
        <v>#N/A</v>
      </c>
      <c r="J44" s="103"/>
    </row>
    <row r="45" spans="1:10" s="26" customFormat="1" ht="15.95" customHeight="1" x14ac:dyDescent="0.25">
      <c r="A45" s="110" t="e">
        <f ca="1">IF('401(k) Calculator'!$E$41&lt;=A44,NA(),IF(I44&gt;0,1+A44,NA()))</f>
        <v>#N/A</v>
      </c>
      <c r="B45" s="110" t="e">
        <f ca="1">IF('401(k) Calculator'!$E$41&gt;=A45,IF(I44&gt;0,'401(k) Calculator'!$E$9+A44,NA()),NA())</f>
        <v>#N/A</v>
      </c>
      <c r="C45" s="111" t="e">
        <f ca="1">IF('401(k) Calculator'!$E$41&gt;=A45,IF(I44&gt;0,I44,NA()),NA())</f>
        <v>#N/A</v>
      </c>
      <c r="D45" s="111" t="e">
        <f ca="1">IF('401(k) Calculator'!$E$41&gt;=A45,IF(I44&gt;0,D44*(1+'401(k) Calculator'!$E$38),NA()),NA())</f>
        <v>#N/A</v>
      </c>
      <c r="E45" s="112" t="str">
        <f ca="1">IF(ISERROR(A45),"-",IF('401(k) Calculator'!$E$41&lt;=E44,NA(),1+E44))</f>
        <v>-</v>
      </c>
      <c r="F45" s="113">
        <f ca="1">IF(ISERROR(A45),0,IF('401(k) Calculator'!$E$41&gt;=E45,F44*(1+'401(k) Calculator'!$E$38),NA()))</f>
        <v>0</v>
      </c>
      <c r="G45" s="114" t="e">
        <f ca="1">IF('401(k) Calculator'!$E$41&gt;=A45,IF(I44&gt;0,IF(Rate=TRUE,'401(k) Calculator'!$M$32+RAND()*('401(k) Calculator'!$M$33-'401(k) Calculator'!$M$32),'401(k) Calculator'!$E$31),NA()),NA())</f>
        <v>#N/A</v>
      </c>
      <c r="H45" s="111">
        <f ca="1">IF(ISERROR(A45),0,IF('401(k) Calculator'!$E$41&gt;=A45,I45-(C45-D45),NA()))</f>
        <v>0</v>
      </c>
      <c r="I45" s="111" t="e">
        <f ca="1">IF('401(k) Calculator'!$E$41&gt;=A45,FV(G45/12,12,-(0/12),-(C45-D45)),NA())</f>
        <v>#N/A</v>
      </c>
      <c r="J45" s="103"/>
    </row>
    <row r="46" spans="1:10" s="26" customFormat="1" ht="15.95" customHeight="1" x14ac:dyDescent="0.25">
      <c r="A46" s="110" t="e">
        <f ca="1">IF('401(k) Calculator'!$E$41&lt;=A45,NA(),IF(I45&gt;0,1+A45,NA()))</f>
        <v>#N/A</v>
      </c>
      <c r="B46" s="110" t="e">
        <f ca="1">IF('401(k) Calculator'!$E$41&gt;=A46,IF(I45&gt;0,'401(k) Calculator'!$E$9+A45,NA()),NA())</f>
        <v>#N/A</v>
      </c>
      <c r="C46" s="111" t="e">
        <f ca="1">IF('401(k) Calculator'!$E$41&gt;=A46,IF(I45&gt;0,I45,NA()),NA())</f>
        <v>#N/A</v>
      </c>
      <c r="D46" s="111" t="e">
        <f ca="1">IF('401(k) Calculator'!$E$41&gt;=A46,IF(I45&gt;0,D45*(1+'401(k) Calculator'!$E$38),NA()),NA())</f>
        <v>#N/A</v>
      </c>
      <c r="E46" s="112" t="str">
        <f ca="1">IF(ISERROR(A46),"-",IF('401(k) Calculator'!$E$41&lt;=E45,NA(),1+E45))</f>
        <v>-</v>
      </c>
      <c r="F46" s="113">
        <f ca="1">IF(ISERROR(A46),0,IF('401(k) Calculator'!$E$41&gt;=E46,F45*(1+'401(k) Calculator'!$E$38),NA()))</f>
        <v>0</v>
      </c>
      <c r="G46" s="114" t="e">
        <f ca="1">IF('401(k) Calculator'!$E$41&gt;=A46,IF(I45&gt;0,IF(Rate=TRUE,'401(k) Calculator'!$M$32+RAND()*('401(k) Calculator'!$M$33-'401(k) Calculator'!$M$32),'401(k) Calculator'!$E$31),NA()),NA())</f>
        <v>#N/A</v>
      </c>
      <c r="H46" s="111">
        <f ca="1">IF(ISERROR(A46),0,IF('401(k) Calculator'!$E$41&gt;=A46,I46-(C46-D46),NA()))</f>
        <v>0</v>
      </c>
      <c r="I46" s="111" t="e">
        <f ca="1">IF('401(k) Calculator'!$E$41&gt;=A46,FV(G46/12,12,-(0/12),-(C46-D46)),NA())</f>
        <v>#N/A</v>
      </c>
      <c r="J46" s="103"/>
    </row>
    <row r="47" spans="1:10" s="26" customFormat="1" ht="15.95" customHeight="1" x14ac:dyDescent="0.25">
      <c r="A47" s="110" t="e">
        <f ca="1">IF('401(k) Calculator'!$E$41&lt;=A46,NA(),IF(I46&gt;0,1+A46,NA()))</f>
        <v>#N/A</v>
      </c>
      <c r="B47" s="110" t="e">
        <f ca="1">IF('401(k) Calculator'!$E$41&gt;=A47,IF(I46&gt;0,'401(k) Calculator'!$E$9+A46,NA()),NA())</f>
        <v>#N/A</v>
      </c>
      <c r="C47" s="111" t="e">
        <f ca="1">IF('401(k) Calculator'!$E$41&gt;=A47,IF(I46&gt;0,I46,NA()),NA())</f>
        <v>#N/A</v>
      </c>
      <c r="D47" s="111" t="e">
        <f ca="1">IF('401(k) Calculator'!$E$41&gt;=A47,IF(I46&gt;0,D46*(1+'401(k) Calculator'!$E$38),NA()),NA())</f>
        <v>#N/A</v>
      </c>
      <c r="E47" s="112" t="str">
        <f ca="1">IF(ISERROR(A47),"-",IF('401(k) Calculator'!$E$41&lt;=E46,NA(),1+E46))</f>
        <v>-</v>
      </c>
      <c r="F47" s="113">
        <f ca="1">IF(ISERROR(A47),0,IF('401(k) Calculator'!$E$41&gt;=E47,F46*(1+'401(k) Calculator'!$E$38),NA()))</f>
        <v>0</v>
      </c>
      <c r="G47" s="114" t="e">
        <f ca="1">IF('401(k) Calculator'!$E$41&gt;=A47,IF(I46&gt;0,IF(Rate=TRUE,'401(k) Calculator'!$M$32+RAND()*('401(k) Calculator'!$M$33-'401(k) Calculator'!$M$32),'401(k) Calculator'!$E$31),NA()),NA())</f>
        <v>#N/A</v>
      </c>
      <c r="H47" s="111">
        <f ca="1">IF(ISERROR(A47),0,IF('401(k) Calculator'!$E$41&gt;=A47,I47-(C47-D47),NA()))</f>
        <v>0</v>
      </c>
      <c r="I47" s="111" t="e">
        <f ca="1">IF('401(k) Calculator'!$E$41&gt;=A47,FV(G47/12,12,-(0/12),-(C47-D47)),NA())</f>
        <v>#N/A</v>
      </c>
      <c r="J47" s="103"/>
    </row>
    <row r="48" spans="1:10" s="26" customFormat="1" ht="15.95" customHeight="1" x14ac:dyDescent="0.25">
      <c r="A48" s="110" t="e">
        <f ca="1">IF('401(k) Calculator'!$E$41&lt;=A47,NA(),IF(I47&gt;0,1+A47,NA()))</f>
        <v>#N/A</v>
      </c>
      <c r="B48" s="110" t="e">
        <f ca="1">IF('401(k) Calculator'!$E$41&gt;=A48,IF(I47&gt;0,'401(k) Calculator'!$E$9+A47,NA()),NA())</f>
        <v>#N/A</v>
      </c>
      <c r="C48" s="111" t="e">
        <f ca="1">IF('401(k) Calculator'!$E$41&gt;=A48,IF(I47&gt;0,I47,NA()),NA())</f>
        <v>#N/A</v>
      </c>
      <c r="D48" s="111" t="e">
        <f ca="1">IF('401(k) Calculator'!$E$41&gt;=A48,IF(I47&gt;0,D47*(1+'401(k) Calculator'!$E$38),NA()),NA())</f>
        <v>#N/A</v>
      </c>
      <c r="E48" s="112" t="str">
        <f ca="1">IF(ISERROR(A48),"-",IF('401(k) Calculator'!$E$41&lt;=E47,NA(),1+E47))</f>
        <v>-</v>
      </c>
      <c r="F48" s="113">
        <f ca="1">IF(ISERROR(A48),0,IF('401(k) Calculator'!$E$41&gt;=E48,F47*(1+'401(k) Calculator'!$E$38),NA()))</f>
        <v>0</v>
      </c>
      <c r="G48" s="114" t="e">
        <f ca="1">IF('401(k) Calculator'!$E$41&gt;=A48,IF(I47&gt;0,IF(Rate=TRUE,'401(k) Calculator'!$M$32+RAND()*('401(k) Calculator'!$M$33-'401(k) Calculator'!$M$32),'401(k) Calculator'!$E$31),NA()),NA())</f>
        <v>#N/A</v>
      </c>
      <c r="H48" s="111">
        <f ca="1">IF(ISERROR(A48),0,IF('401(k) Calculator'!$E$41&gt;=A48,I48-(C48-D48),NA()))</f>
        <v>0</v>
      </c>
      <c r="I48" s="111" t="e">
        <f ca="1">IF('401(k) Calculator'!$E$41&gt;=A48,FV(G48/12,12,-(0/12),-(C48-D48)),NA())</f>
        <v>#N/A</v>
      </c>
      <c r="J48" s="103"/>
    </row>
    <row r="49" spans="1:10" s="26" customFormat="1" ht="15.95" customHeight="1" x14ac:dyDescent="0.25">
      <c r="A49" s="110" t="e">
        <f ca="1">IF('401(k) Calculator'!$E$41&lt;=A48,NA(),IF(I48&gt;0,1+A48,NA()))</f>
        <v>#N/A</v>
      </c>
      <c r="B49" s="110" t="e">
        <f ca="1">IF('401(k) Calculator'!$E$41&gt;=A49,IF(I48&gt;0,'401(k) Calculator'!$E$9+A48,NA()),NA())</f>
        <v>#N/A</v>
      </c>
      <c r="C49" s="111" t="e">
        <f ca="1">IF('401(k) Calculator'!$E$41&gt;=A49,IF(I48&gt;0,I48,NA()),NA())</f>
        <v>#N/A</v>
      </c>
      <c r="D49" s="111" t="e">
        <f ca="1">IF('401(k) Calculator'!$E$41&gt;=A49,IF(I48&gt;0,D48*(1+'401(k) Calculator'!$E$38),NA()),NA())</f>
        <v>#N/A</v>
      </c>
      <c r="E49" s="112" t="str">
        <f ca="1">IF(ISERROR(A49),"-",IF('401(k) Calculator'!$E$41&lt;=E48,NA(),1+E48))</f>
        <v>-</v>
      </c>
      <c r="F49" s="113">
        <f ca="1">IF(ISERROR(A49),0,IF('401(k) Calculator'!$E$41&gt;=E49,F48*(1+'401(k) Calculator'!$E$38),NA()))</f>
        <v>0</v>
      </c>
      <c r="G49" s="114" t="e">
        <f ca="1">IF('401(k) Calculator'!$E$41&gt;=A49,IF(I48&gt;0,IF(Rate=TRUE,'401(k) Calculator'!$M$32+RAND()*('401(k) Calculator'!$M$33-'401(k) Calculator'!$M$32),'401(k) Calculator'!$E$31),NA()),NA())</f>
        <v>#N/A</v>
      </c>
      <c r="H49" s="111">
        <f ca="1">IF(ISERROR(A49),0,IF('401(k) Calculator'!$E$41&gt;=A49,I49-(C49-D49),NA()))</f>
        <v>0</v>
      </c>
      <c r="I49" s="111" t="e">
        <f ca="1">IF('401(k) Calculator'!$E$41&gt;=A49,FV(G49/12,12,-(0/12),-(C49-D49)),NA())</f>
        <v>#N/A</v>
      </c>
      <c r="J49" s="103"/>
    </row>
    <row r="50" spans="1:10" s="26" customFormat="1" ht="12.75" x14ac:dyDescent="0.25">
      <c r="A50" s="76"/>
      <c r="B50" s="76"/>
      <c r="C50" s="102"/>
      <c r="D50" s="102"/>
      <c r="E50" s="27"/>
      <c r="F50" s="103"/>
      <c r="G50" s="102"/>
      <c r="H50" s="102"/>
      <c r="I50" s="102"/>
      <c r="J50" s="103"/>
    </row>
    <row r="51" spans="1:10" s="26" customFormat="1" ht="12.75" x14ac:dyDescent="0.25">
      <c r="A51" s="76"/>
      <c r="B51" s="76"/>
      <c r="C51" s="102"/>
      <c r="D51" s="102"/>
      <c r="E51" s="27"/>
      <c r="F51" s="103"/>
      <c r="G51" s="102"/>
      <c r="H51" s="102"/>
      <c r="I51" s="102"/>
      <c r="J51" s="103"/>
    </row>
    <row r="52" spans="1:10" s="26" customFormat="1" ht="12.75" x14ac:dyDescent="0.25">
      <c r="A52" s="76"/>
      <c r="B52" s="76"/>
      <c r="C52" s="102"/>
      <c r="D52" s="102"/>
      <c r="E52" s="27"/>
      <c r="F52" s="103"/>
      <c r="G52" s="102"/>
      <c r="H52" s="102"/>
      <c r="I52" s="102"/>
      <c r="J52" s="103"/>
    </row>
    <row r="53" spans="1:10" s="26" customFormat="1" ht="12.75" x14ac:dyDescent="0.25">
      <c r="A53" s="76"/>
      <c r="B53" s="76"/>
      <c r="C53" s="102"/>
      <c r="D53" s="102"/>
      <c r="E53" s="27"/>
      <c r="F53" s="103"/>
      <c r="G53" s="102"/>
      <c r="H53" s="102"/>
      <c r="I53" s="102"/>
      <c r="J53" s="103"/>
    </row>
    <row r="54" spans="1:10" s="26" customFormat="1" ht="12.75" x14ac:dyDescent="0.25">
      <c r="A54" s="76"/>
      <c r="B54" s="76"/>
      <c r="C54" s="102"/>
      <c r="D54" s="102"/>
      <c r="E54" s="27"/>
      <c r="F54" s="103"/>
      <c r="G54" s="102"/>
      <c r="H54" s="102"/>
      <c r="I54" s="102"/>
      <c r="J54" s="103"/>
    </row>
    <row r="55" spans="1:10" s="26" customFormat="1" ht="12.75" x14ac:dyDescent="0.25">
      <c r="A55" s="76"/>
      <c r="B55" s="76"/>
      <c r="C55" s="102"/>
      <c r="D55" s="102"/>
      <c r="E55" s="27"/>
      <c r="F55" s="103"/>
      <c r="G55" s="102"/>
      <c r="H55" s="102"/>
      <c r="I55" s="102"/>
      <c r="J55" s="103"/>
    </row>
    <row r="56" spans="1:10" s="26" customFormat="1" ht="12.75" x14ac:dyDescent="0.25">
      <c r="A56" s="76"/>
      <c r="B56" s="76"/>
      <c r="C56" s="102"/>
      <c r="D56" s="102"/>
      <c r="E56" s="27"/>
      <c r="F56" s="103"/>
      <c r="G56" s="102"/>
      <c r="H56" s="102"/>
      <c r="I56" s="102"/>
      <c r="J56" s="103"/>
    </row>
    <row r="57" spans="1:10" s="26" customFormat="1" ht="12.75" x14ac:dyDescent="0.25">
      <c r="A57" s="76"/>
      <c r="B57" s="76"/>
      <c r="C57" s="102"/>
      <c r="D57" s="102"/>
      <c r="E57" s="27"/>
      <c r="F57" s="103"/>
      <c r="G57" s="102"/>
      <c r="H57" s="102"/>
      <c r="I57" s="102"/>
      <c r="J57" s="103"/>
    </row>
    <row r="58" spans="1:10" s="26" customFormat="1" ht="12.75" x14ac:dyDescent="0.25">
      <c r="A58" s="76"/>
      <c r="B58" s="76"/>
      <c r="C58" s="102"/>
      <c r="D58" s="102"/>
      <c r="E58" s="27"/>
      <c r="F58" s="103"/>
      <c r="G58" s="102"/>
      <c r="H58" s="102"/>
      <c r="I58" s="102"/>
      <c r="J58" s="103"/>
    </row>
    <row r="59" spans="1:10" s="26" customFormat="1" ht="12.75" x14ac:dyDescent="0.25">
      <c r="A59" s="76"/>
      <c r="B59" s="76"/>
      <c r="C59" s="102"/>
      <c r="D59" s="102"/>
      <c r="E59" s="27"/>
      <c r="F59" s="103"/>
      <c r="G59" s="102"/>
      <c r="H59" s="102"/>
      <c r="I59" s="102"/>
      <c r="J59" s="103"/>
    </row>
    <row r="60" spans="1:10" s="26" customFormat="1" ht="12.75" x14ac:dyDescent="0.25">
      <c r="A60" s="76"/>
      <c r="B60" s="76"/>
      <c r="C60" s="102"/>
      <c r="D60" s="102"/>
      <c r="E60" s="27"/>
      <c r="F60" s="103"/>
      <c r="G60" s="102"/>
      <c r="H60" s="102"/>
      <c r="I60" s="102"/>
      <c r="J60" s="103"/>
    </row>
    <row r="61" spans="1:10" s="26" customFormat="1" ht="12.75" x14ac:dyDescent="0.25">
      <c r="A61" s="76"/>
      <c r="B61" s="76"/>
      <c r="C61" s="102"/>
      <c r="D61" s="102"/>
      <c r="E61" s="27"/>
      <c r="F61" s="103"/>
      <c r="G61" s="102"/>
      <c r="H61" s="102"/>
      <c r="I61" s="102"/>
      <c r="J61" s="103"/>
    </row>
    <row r="62" spans="1:10" s="26" customFormat="1" ht="12.75" x14ac:dyDescent="0.25">
      <c r="A62" s="76"/>
      <c r="B62" s="76"/>
      <c r="C62" s="102"/>
      <c r="D62" s="102"/>
      <c r="E62" s="27"/>
      <c r="F62" s="103"/>
      <c r="G62" s="102"/>
      <c r="H62" s="102"/>
      <c r="I62" s="102"/>
      <c r="J62" s="103"/>
    </row>
    <row r="63" spans="1:10" s="26" customFormat="1" ht="12.75" x14ac:dyDescent="0.25">
      <c r="A63" s="76"/>
      <c r="B63" s="76"/>
      <c r="C63" s="102"/>
      <c r="D63" s="102"/>
      <c r="E63" s="27"/>
      <c r="F63" s="103"/>
      <c r="G63" s="102"/>
      <c r="H63" s="102"/>
      <c r="I63" s="102"/>
      <c r="J63" s="103"/>
    </row>
    <row r="64" spans="1:10" s="26" customFormat="1" ht="12.75" x14ac:dyDescent="0.25">
      <c r="A64" s="76"/>
      <c r="B64" s="76"/>
      <c r="C64" s="102"/>
      <c r="D64" s="102"/>
      <c r="E64" s="27"/>
      <c r="F64" s="103"/>
      <c r="G64" s="102"/>
      <c r="H64" s="102"/>
      <c r="I64" s="102"/>
      <c r="J64" s="103"/>
    </row>
    <row r="65" spans="1:10" s="26" customFormat="1" ht="12.75" x14ac:dyDescent="0.25">
      <c r="A65" s="76"/>
      <c r="B65" s="76"/>
      <c r="C65" s="102"/>
      <c r="D65" s="102"/>
      <c r="E65" s="27"/>
      <c r="F65" s="103"/>
      <c r="G65" s="102"/>
      <c r="H65" s="102"/>
      <c r="I65" s="102"/>
      <c r="J65" s="103"/>
    </row>
    <row r="66" spans="1:10" s="26" customFormat="1" ht="12.75" x14ac:dyDescent="0.25">
      <c r="A66" s="76"/>
      <c r="B66" s="76"/>
      <c r="C66" s="102"/>
      <c r="D66" s="102"/>
      <c r="E66" s="27"/>
      <c r="F66" s="103"/>
      <c r="G66" s="102"/>
      <c r="H66" s="102"/>
      <c r="I66" s="102"/>
      <c r="J66" s="103"/>
    </row>
    <row r="67" spans="1:10" s="26" customFormat="1" ht="12.75" x14ac:dyDescent="0.25">
      <c r="A67" s="76"/>
      <c r="B67" s="76"/>
      <c r="C67" s="102"/>
      <c r="D67" s="102"/>
      <c r="E67" s="27"/>
      <c r="F67" s="103"/>
      <c r="G67" s="102"/>
      <c r="H67" s="102"/>
      <c r="I67" s="102"/>
      <c r="J67" s="103"/>
    </row>
    <row r="68" spans="1:10" s="26" customFormat="1" ht="12.75" x14ac:dyDescent="0.25">
      <c r="A68" s="76"/>
      <c r="B68" s="76"/>
      <c r="C68" s="102"/>
      <c r="D68" s="102"/>
      <c r="E68" s="27"/>
      <c r="F68" s="103"/>
      <c r="G68" s="102"/>
      <c r="H68" s="102"/>
      <c r="I68" s="102"/>
      <c r="J68" s="103"/>
    </row>
    <row r="69" spans="1:10" s="26" customFormat="1" ht="12.75" x14ac:dyDescent="0.25">
      <c r="A69" s="76"/>
      <c r="B69" s="76"/>
      <c r="C69" s="102"/>
      <c r="D69" s="102"/>
      <c r="E69" s="27"/>
      <c r="F69" s="103"/>
      <c r="G69" s="102"/>
      <c r="H69" s="102"/>
      <c r="I69" s="102"/>
      <c r="J69" s="103"/>
    </row>
    <row r="70" spans="1:10" s="26" customFormat="1" ht="12.75" x14ac:dyDescent="0.25">
      <c r="A70" s="76"/>
      <c r="B70" s="76"/>
      <c r="C70" s="102"/>
      <c r="D70" s="102"/>
      <c r="E70" s="27"/>
      <c r="F70" s="103"/>
      <c r="G70" s="102"/>
      <c r="H70" s="102"/>
      <c r="I70" s="102"/>
      <c r="J70" s="103"/>
    </row>
    <row r="71" spans="1:10" s="26" customFormat="1" ht="12.75" x14ac:dyDescent="0.25">
      <c r="A71" s="76"/>
      <c r="B71" s="76"/>
      <c r="C71" s="102"/>
      <c r="D71" s="102"/>
      <c r="E71" s="27"/>
      <c r="F71" s="103"/>
      <c r="G71" s="102"/>
      <c r="H71" s="102"/>
      <c r="I71" s="102"/>
      <c r="J71" s="103"/>
    </row>
    <row r="72" spans="1:10" s="26" customFormat="1" ht="12.75" x14ac:dyDescent="0.25">
      <c r="A72" s="76"/>
      <c r="B72" s="76"/>
      <c r="C72" s="102"/>
      <c r="D72" s="102"/>
      <c r="E72" s="27"/>
      <c r="F72" s="103"/>
      <c r="G72" s="102"/>
      <c r="H72" s="102"/>
      <c r="I72" s="102"/>
      <c r="J72" s="103"/>
    </row>
    <row r="73" spans="1:10" s="26" customFormat="1" ht="12.75" x14ac:dyDescent="0.25">
      <c r="A73" s="76"/>
      <c r="B73" s="76"/>
      <c r="C73" s="102"/>
      <c r="D73" s="102"/>
      <c r="E73" s="27"/>
      <c r="F73" s="103"/>
      <c r="G73" s="102"/>
      <c r="H73" s="102"/>
      <c r="I73" s="102"/>
      <c r="J73" s="103"/>
    </row>
    <row r="74" spans="1:10" s="26" customFormat="1" ht="12.75" x14ac:dyDescent="0.25">
      <c r="A74" s="76"/>
      <c r="B74" s="76"/>
      <c r="C74" s="102"/>
      <c r="D74" s="102"/>
      <c r="E74" s="27"/>
      <c r="F74" s="103"/>
      <c r="G74" s="102"/>
      <c r="H74" s="102"/>
      <c r="I74" s="102"/>
      <c r="J74" s="103"/>
    </row>
    <row r="75" spans="1:10" s="26" customFormat="1" ht="12.75" x14ac:dyDescent="0.25">
      <c r="A75" s="76"/>
      <c r="B75" s="76"/>
      <c r="C75" s="102"/>
      <c r="D75" s="102"/>
      <c r="E75" s="27"/>
      <c r="F75" s="103"/>
      <c r="G75" s="102"/>
      <c r="H75" s="102"/>
      <c r="I75" s="102"/>
      <c r="J75" s="103"/>
    </row>
    <row r="76" spans="1:10" s="26" customFormat="1" ht="12.75" x14ac:dyDescent="0.25">
      <c r="A76" s="76"/>
      <c r="B76" s="76"/>
      <c r="C76" s="102"/>
      <c r="D76" s="102"/>
      <c r="E76" s="27"/>
      <c r="F76" s="103"/>
      <c r="G76" s="102"/>
      <c r="H76" s="102"/>
      <c r="I76" s="102"/>
      <c r="J76" s="103"/>
    </row>
    <row r="77" spans="1:10" s="26" customFormat="1" ht="12.75" x14ac:dyDescent="0.25">
      <c r="A77" s="76"/>
      <c r="B77" s="76"/>
      <c r="C77" s="102"/>
      <c r="D77" s="102"/>
      <c r="E77" s="27"/>
      <c r="F77" s="103"/>
      <c r="G77" s="102"/>
      <c r="H77" s="102"/>
      <c r="I77" s="102"/>
      <c r="J77" s="103"/>
    </row>
    <row r="78" spans="1:10" s="26" customFormat="1" ht="12.75" x14ac:dyDescent="0.25">
      <c r="A78" s="76"/>
      <c r="B78" s="76"/>
      <c r="C78" s="102"/>
      <c r="D78" s="102"/>
      <c r="E78" s="27"/>
      <c r="F78" s="103"/>
      <c r="G78" s="102"/>
      <c r="H78" s="102"/>
      <c r="I78" s="102"/>
      <c r="J78" s="103"/>
    </row>
    <row r="79" spans="1:10" s="26" customFormat="1" ht="12.75" x14ac:dyDescent="0.25">
      <c r="A79" s="76"/>
      <c r="B79" s="76"/>
      <c r="C79" s="102"/>
      <c r="D79" s="102"/>
      <c r="E79" s="27"/>
      <c r="F79" s="103"/>
      <c r="G79" s="102"/>
      <c r="H79" s="102"/>
      <c r="I79" s="102"/>
      <c r="J79" s="103"/>
    </row>
    <row r="80" spans="1:10" s="26" customFormat="1" ht="12.75" x14ac:dyDescent="0.25">
      <c r="A80" s="76"/>
      <c r="B80" s="76"/>
      <c r="C80" s="102"/>
      <c r="D80" s="102"/>
      <c r="E80" s="27"/>
      <c r="F80" s="103"/>
      <c r="G80" s="102"/>
      <c r="H80" s="102"/>
      <c r="I80" s="102"/>
      <c r="J80" s="103"/>
    </row>
    <row r="81" spans="1:10" s="26" customFormat="1" ht="12.75" x14ac:dyDescent="0.25">
      <c r="A81" s="76"/>
      <c r="B81" s="76"/>
      <c r="C81" s="102"/>
      <c r="D81" s="102"/>
      <c r="E81" s="27"/>
      <c r="F81" s="103"/>
      <c r="G81" s="102"/>
      <c r="H81" s="102"/>
      <c r="I81" s="102"/>
      <c r="J81" s="103"/>
    </row>
    <row r="82" spans="1:10" s="26" customFormat="1" ht="12.75" x14ac:dyDescent="0.25">
      <c r="A82" s="76"/>
      <c r="B82" s="76"/>
      <c r="C82" s="102"/>
      <c r="D82" s="102"/>
      <c r="E82" s="27"/>
      <c r="F82" s="103"/>
      <c r="G82" s="102"/>
      <c r="H82" s="102"/>
      <c r="I82" s="102"/>
      <c r="J82" s="103"/>
    </row>
    <row r="83" spans="1:10" s="26" customFormat="1" ht="12.75" x14ac:dyDescent="0.25">
      <c r="A83" s="76"/>
      <c r="B83" s="76"/>
      <c r="C83" s="102"/>
      <c r="D83" s="102"/>
      <c r="E83" s="27"/>
      <c r="F83" s="103"/>
      <c r="G83" s="102"/>
      <c r="H83" s="102"/>
      <c r="I83" s="102"/>
      <c r="J83" s="103"/>
    </row>
  </sheetData>
  <phoneticPr fontId="0" type="noConversion"/>
  <conditionalFormatting sqref="B10:B49">
    <cfRule type="expression" dxfId="5" priority="1" stopIfTrue="1">
      <formula>ISERROR(A10)</formula>
    </cfRule>
  </conditionalFormatting>
  <conditionalFormatting sqref="C10:C49">
    <cfRule type="expression" dxfId="4" priority="2" stopIfTrue="1">
      <formula>ISERROR(A10)</formula>
    </cfRule>
  </conditionalFormatting>
  <conditionalFormatting sqref="D10:D49">
    <cfRule type="expression" dxfId="3" priority="3" stopIfTrue="1">
      <formula>ISERROR(A10)</formula>
    </cfRule>
  </conditionalFormatting>
  <conditionalFormatting sqref="G10:H49">
    <cfRule type="expression" dxfId="2" priority="4" stopIfTrue="1">
      <formula>ISERROR(A10)</formula>
    </cfRule>
  </conditionalFormatting>
  <conditionalFormatting sqref="I10:I49">
    <cfRule type="expression" dxfId="1" priority="5" stopIfTrue="1">
      <formula>ISERROR(A10)</formula>
    </cfRule>
  </conditionalFormatting>
  <conditionalFormatting sqref="A10:A49">
    <cfRule type="expression" dxfId="0" priority="6" stopIfTrue="1">
      <formula>ISERROR(A10)</formula>
    </cfRule>
  </conditionalFormatting>
  <pageMargins left="0.19685039370078741" right="0.19685039370078741" top="0.19685039370078741" bottom="0.19685039370078741" header="0.31496062992125984" footer="0.11811023622047245"/>
  <pageSetup paperSize="9" orientation="portrait" r:id="rId1"/>
  <headerFooter>
    <oddFooter>&amp;L© 2014 Spreadsheet123 LTD&amp;R401k Saving Calculator by Spreadsheet123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election activeCell="U23" sqref="U23"/>
    </sheetView>
  </sheetViews>
  <sheetFormatPr defaultRowHeight="14.25" x14ac:dyDescent="0.25"/>
  <cols>
    <col min="1" max="2" width="12.28515625" style="1" customWidth="1"/>
    <col min="3" max="3" width="9.28515625" style="1" customWidth="1"/>
    <col min="4" max="4" width="11.42578125" style="1" customWidth="1"/>
    <col min="5" max="5" width="12.28515625" style="1" customWidth="1"/>
    <col min="6" max="6" width="18.7109375" style="1" customWidth="1"/>
    <col min="7" max="7" width="7.28515625" style="1" customWidth="1"/>
    <col min="8" max="8" width="16.140625" style="1" customWidth="1"/>
    <col min="9" max="16384" width="9.140625" style="1"/>
  </cols>
  <sheetData>
    <row r="1" spans="1:9" ht="35.1" customHeight="1" x14ac:dyDescent="0.25">
      <c r="A1" s="21" t="s">
        <v>117</v>
      </c>
      <c r="B1" s="21"/>
      <c r="C1" s="21"/>
      <c r="D1" s="21"/>
      <c r="E1" s="21"/>
      <c r="F1" s="21"/>
      <c r="G1" s="21"/>
      <c r="H1" s="21"/>
      <c r="I1" s="115"/>
    </row>
    <row r="2" spans="1:9" ht="15" customHeight="1" x14ac:dyDescent="0.25">
      <c r="H2" s="53" t="str">
        <f ca="1">"© "&amp;YEAR(TODAY())&amp;" Spreadsheet123 LTD. All rights reserved"</f>
        <v>© 2014 Spreadsheet123 LTD. All rights reserved</v>
      </c>
    </row>
    <row r="3" spans="1:9" ht="15" customHeight="1" x14ac:dyDescent="0.25"/>
    <row r="4" spans="1:9" ht="15" customHeight="1" x14ac:dyDescent="0.25"/>
    <row r="5" spans="1:9" ht="15" customHeight="1" x14ac:dyDescent="0.25"/>
    <row r="6" spans="1:9" ht="6.95" customHeight="1" x14ac:dyDescent="0.25">
      <c r="A6" s="120"/>
      <c r="B6" s="120"/>
      <c r="C6" s="120"/>
      <c r="D6" s="121"/>
      <c r="E6" s="119"/>
      <c r="F6" s="119"/>
      <c r="G6" s="119"/>
      <c r="H6" s="119"/>
    </row>
    <row r="7" spans="1:9" ht="21.95" customHeight="1" x14ac:dyDescent="0.25">
      <c r="A7" s="170" t="s">
        <v>55</v>
      </c>
      <c r="B7" s="170"/>
      <c r="C7" s="170"/>
      <c r="D7" s="119"/>
      <c r="E7" s="119"/>
      <c r="F7" s="124">
        <v>49</v>
      </c>
      <c r="G7" s="119"/>
      <c r="H7" s="119"/>
    </row>
    <row r="8" spans="1:9" ht="6.95" customHeight="1" x14ac:dyDescent="0.25">
      <c r="A8" s="122"/>
      <c r="B8" s="122"/>
      <c r="C8" s="122"/>
      <c r="D8" s="123"/>
      <c r="E8" s="119"/>
      <c r="F8" s="119"/>
      <c r="G8" s="119"/>
      <c r="H8" s="119"/>
    </row>
    <row r="9" spans="1:9" ht="6.95" customHeight="1" x14ac:dyDescent="0.25">
      <c r="A9" s="117"/>
      <c r="B9" s="117"/>
      <c r="C9" s="117"/>
      <c r="D9" s="118"/>
    </row>
    <row r="10" spans="1:9" ht="6.95" customHeight="1" x14ac:dyDescent="0.25">
      <c r="A10" s="125"/>
      <c r="B10" s="125"/>
      <c r="C10" s="125"/>
      <c r="D10" s="126"/>
      <c r="E10" s="127"/>
      <c r="F10" s="127"/>
      <c r="G10" s="127"/>
      <c r="H10" s="127"/>
    </row>
    <row r="11" spans="1:9" ht="18" customHeight="1" x14ac:dyDescent="0.25">
      <c r="A11" s="171" t="s">
        <v>109</v>
      </c>
      <c r="B11" s="171"/>
      <c r="C11" s="171"/>
      <c r="D11" s="127"/>
      <c r="E11" s="127"/>
      <c r="F11" s="128">
        <f ca="1">IF(F7&gt;0,VLOOKUP(F7,'401(k) Detailed'!B9:L79,10,FALSE),NA())</f>
        <v>442551.43655300915</v>
      </c>
      <c r="G11" s="127"/>
      <c r="H11" s="127"/>
    </row>
    <row r="12" spans="1:9" ht="6.95" customHeight="1" x14ac:dyDescent="0.25">
      <c r="A12" s="125"/>
      <c r="B12" s="125"/>
      <c r="C12" s="125"/>
      <c r="D12" s="126"/>
      <c r="E12" s="127"/>
      <c r="F12" s="127"/>
      <c r="G12" s="127"/>
      <c r="H12" s="127"/>
    </row>
    <row r="13" spans="1:9" ht="6.95" customHeight="1" x14ac:dyDescent="0.25">
      <c r="A13" s="129"/>
      <c r="B13" s="129"/>
      <c r="C13" s="129"/>
      <c r="D13" s="130"/>
      <c r="E13" s="131"/>
      <c r="F13" s="131"/>
      <c r="G13" s="131"/>
      <c r="H13" s="131"/>
    </row>
    <row r="14" spans="1:9" ht="20.100000000000001" customHeight="1" x14ac:dyDescent="0.25">
      <c r="A14" s="169" t="s">
        <v>56</v>
      </c>
      <c r="B14" s="169"/>
      <c r="C14" s="169"/>
      <c r="D14" s="131"/>
      <c r="E14" s="131"/>
      <c r="F14" s="132">
        <f>IF(F7&gt;0,VLOOKUP(F7,'401(k) Detailed'!B9:L79,2,FALSE),NA())</f>
        <v>101976.78207694591</v>
      </c>
      <c r="G14" s="131"/>
      <c r="H14" s="131"/>
    </row>
    <row r="15" spans="1:9" ht="20.100000000000001" customHeight="1" x14ac:dyDescent="0.25">
      <c r="A15" s="169" t="s">
        <v>57</v>
      </c>
      <c r="B15" s="169"/>
      <c r="C15" s="169"/>
      <c r="D15" s="131"/>
      <c r="E15" s="131"/>
      <c r="F15" s="132">
        <f>IF(F7&gt;0,VLOOKUP(F7,'401(k) Detailed'!B9:L79,4,FALSE),NA())</f>
        <v>10197.678207694591</v>
      </c>
      <c r="G15" s="131"/>
      <c r="H15" s="131"/>
    </row>
    <row r="16" spans="1:9" ht="20.100000000000001" customHeight="1" x14ac:dyDescent="0.25">
      <c r="A16" s="169" t="s">
        <v>58</v>
      </c>
      <c r="B16" s="169"/>
      <c r="C16" s="169"/>
      <c r="D16" s="131"/>
      <c r="E16" s="131"/>
      <c r="F16" s="132">
        <f>IF(F7&gt;0,VLOOKUP(F7,'401(k) Detailed'!B9:L79,5,FALSE),NA())</f>
        <v>175081.58859242403</v>
      </c>
      <c r="G16" s="131"/>
      <c r="H16" s="131"/>
    </row>
    <row r="17" spans="1:8" ht="20.100000000000001" customHeight="1" x14ac:dyDescent="0.25">
      <c r="A17" s="169" t="s">
        <v>59</v>
      </c>
      <c r="B17" s="169"/>
      <c r="C17" s="169"/>
      <c r="D17" s="131"/>
      <c r="E17" s="131"/>
      <c r="F17" s="132">
        <f>IF(F7&gt;0,VLOOKUP(F7,'401(k) Detailed'!B9:L79,6,FALSE),NA())</f>
        <v>3059.3034623083772</v>
      </c>
      <c r="G17" s="131"/>
      <c r="H17" s="131"/>
    </row>
    <row r="18" spans="1:8" ht="20.100000000000001" customHeight="1" x14ac:dyDescent="0.25">
      <c r="A18" s="169" t="s">
        <v>60</v>
      </c>
      <c r="B18" s="169"/>
      <c r="C18" s="169"/>
      <c r="D18" s="131"/>
      <c r="E18" s="131"/>
      <c r="F18" s="132">
        <f>IF(F7&gt;0,VLOOKUP(F7,'401(k) Detailed'!B9:L79,7,FALSE),NA())</f>
        <v>52524.476577727204</v>
      </c>
      <c r="G18" s="131"/>
      <c r="H18" s="131"/>
    </row>
    <row r="19" spans="1:8" ht="20.100000000000001" customHeight="1" x14ac:dyDescent="0.25">
      <c r="A19" s="169" t="s">
        <v>61</v>
      </c>
      <c r="B19" s="169"/>
      <c r="C19" s="169"/>
      <c r="D19" s="131"/>
      <c r="E19" s="131"/>
      <c r="F19" s="133">
        <f ca="1">IF(F7&gt;0,'401(k) Calculator'!M31,NA())</f>
        <v>6.0000000000000039E-2</v>
      </c>
      <c r="G19" s="131"/>
      <c r="H19" s="131"/>
    </row>
    <row r="20" spans="1:8" ht="20.100000000000001" customHeight="1" x14ac:dyDescent="0.25">
      <c r="A20" s="169" t="s">
        <v>62</v>
      </c>
      <c r="B20" s="169"/>
      <c r="C20" s="169"/>
      <c r="D20" s="131"/>
      <c r="E20" s="131"/>
      <c r="F20" s="134">
        <f ca="1">IF(F7&gt;0,VLOOKUP(F7,'401(k) Detailed'!B9:L79,11,FALSE),NA())</f>
        <v>25288.891169802577</v>
      </c>
      <c r="G20" s="131"/>
      <c r="H20" s="131"/>
    </row>
    <row r="21" spans="1:8" ht="6.95" customHeight="1" x14ac:dyDescent="0.25">
      <c r="A21" s="135"/>
      <c r="B21" s="135"/>
      <c r="C21" s="135"/>
      <c r="D21" s="131"/>
      <c r="E21" s="131"/>
      <c r="F21" s="131"/>
      <c r="G21" s="131"/>
      <c r="H21" s="131"/>
    </row>
    <row r="22" spans="1:8" ht="6.95" customHeight="1" x14ac:dyDescent="0.25"/>
    <row r="23" spans="1:8" ht="21.95" customHeight="1" x14ac:dyDescent="0.25">
      <c r="A23" s="49" t="s">
        <v>102</v>
      </c>
      <c r="B23" s="116"/>
      <c r="C23" s="116"/>
      <c r="D23" s="116"/>
      <c r="E23" s="116"/>
      <c r="F23" s="116"/>
      <c r="G23" s="116"/>
      <c r="H23" s="116"/>
    </row>
    <row r="24" spans="1:8" x14ac:dyDescent="0.25">
      <c r="A24" s="136"/>
      <c r="B24" s="136"/>
      <c r="C24" s="136"/>
      <c r="D24" s="136"/>
      <c r="E24" s="136"/>
      <c r="F24" s="136"/>
      <c r="G24" s="136"/>
      <c r="H24" s="136"/>
    </row>
    <row r="25" spans="1:8" x14ac:dyDescent="0.25">
      <c r="A25" s="136"/>
      <c r="B25" s="136"/>
      <c r="C25" s="136"/>
      <c r="D25" s="136"/>
      <c r="E25" s="136"/>
      <c r="F25" s="136"/>
      <c r="G25" s="136"/>
      <c r="H25" s="136"/>
    </row>
    <row r="26" spans="1:8" x14ac:dyDescent="0.25">
      <c r="A26" s="136"/>
      <c r="B26" s="136"/>
      <c r="C26" s="136"/>
      <c r="D26" s="136"/>
      <c r="E26" s="136"/>
      <c r="F26" s="136"/>
      <c r="G26" s="136"/>
      <c r="H26" s="136"/>
    </row>
    <row r="27" spans="1:8" x14ac:dyDescent="0.25">
      <c r="A27" s="136"/>
      <c r="B27" s="136"/>
      <c r="C27" s="136"/>
      <c r="D27" s="136"/>
      <c r="E27" s="136"/>
      <c r="F27" s="136"/>
      <c r="G27" s="136"/>
      <c r="H27" s="136"/>
    </row>
    <row r="28" spans="1:8" x14ac:dyDescent="0.25">
      <c r="A28" s="136"/>
      <c r="B28" s="136"/>
      <c r="C28" s="136"/>
      <c r="D28" s="136"/>
      <c r="E28" s="136"/>
      <c r="F28" s="136"/>
      <c r="G28" s="136"/>
      <c r="H28" s="136"/>
    </row>
    <row r="29" spans="1:8" x14ac:dyDescent="0.25">
      <c r="A29" s="136"/>
      <c r="B29" s="136"/>
      <c r="C29" s="136"/>
      <c r="D29" s="136"/>
      <c r="E29" s="136"/>
      <c r="F29" s="136"/>
      <c r="G29" s="136"/>
      <c r="H29" s="136"/>
    </row>
    <row r="30" spans="1:8" x14ac:dyDescent="0.25">
      <c r="A30" s="136"/>
      <c r="B30" s="136"/>
      <c r="C30" s="136"/>
      <c r="D30" s="136"/>
      <c r="E30" s="136"/>
      <c r="F30" s="136"/>
      <c r="G30" s="136"/>
      <c r="H30" s="136"/>
    </row>
    <row r="31" spans="1:8" x14ac:dyDescent="0.25">
      <c r="A31" s="136"/>
      <c r="B31" s="136"/>
      <c r="C31" s="136"/>
      <c r="D31" s="136"/>
      <c r="E31" s="136"/>
      <c r="F31" s="136"/>
      <c r="G31" s="136"/>
      <c r="H31" s="136"/>
    </row>
    <row r="32" spans="1:8" x14ac:dyDescent="0.25">
      <c r="A32" s="136"/>
      <c r="B32" s="136"/>
      <c r="C32" s="136"/>
      <c r="D32" s="136"/>
      <c r="E32" s="136"/>
      <c r="F32" s="136"/>
      <c r="G32" s="136"/>
      <c r="H32" s="136"/>
    </row>
    <row r="33" spans="1:8" x14ac:dyDescent="0.25">
      <c r="A33" s="136"/>
      <c r="B33" s="136"/>
      <c r="C33" s="136"/>
      <c r="D33" s="136"/>
      <c r="E33" s="136"/>
      <c r="F33" s="136"/>
      <c r="G33" s="136"/>
      <c r="H33" s="136"/>
    </row>
    <row r="34" spans="1:8" x14ac:dyDescent="0.25">
      <c r="A34" s="136"/>
      <c r="B34" s="136"/>
      <c r="C34" s="136"/>
      <c r="D34" s="136"/>
      <c r="E34" s="136"/>
      <c r="F34" s="136"/>
      <c r="G34" s="136"/>
      <c r="H34" s="136"/>
    </row>
    <row r="35" spans="1:8" x14ac:dyDescent="0.25">
      <c r="A35" s="136"/>
      <c r="B35" s="136"/>
      <c r="C35" s="136"/>
      <c r="D35" s="136"/>
      <c r="E35" s="136"/>
      <c r="F35" s="136"/>
      <c r="G35" s="136"/>
      <c r="H35" s="136"/>
    </row>
    <row r="36" spans="1:8" x14ac:dyDescent="0.25">
      <c r="A36" s="136"/>
      <c r="B36" s="136"/>
      <c r="C36" s="136"/>
      <c r="D36" s="136"/>
      <c r="E36" s="136"/>
      <c r="F36" s="136"/>
      <c r="G36" s="136"/>
      <c r="H36" s="136"/>
    </row>
    <row r="37" spans="1:8" x14ac:dyDescent="0.25">
      <c r="A37" s="136"/>
      <c r="B37" s="136"/>
      <c r="C37" s="136"/>
      <c r="D37" s="136"/>
      <c r="E37" s="136"/>
      <c r="F37" s="136"/>
      <c r="G37" s="136"/>
      <c r="H37" s="136"/>
    </row>
    <row r="38" spans="1:8" x14ac:dyDescent="0.25">
      <c r="A38" s="136"/>
      <c r="B38" s="136"/>
      <c r="C38" s="136"/>
      <c r="D38" s="136"/>
      <c r="E38" s="136"/>
      <c r="F38" s="136"/>
      <c r="G38" s="136"/>
      <c r="H38" s="136"/>
    </row>
    <row r="39" spans="1:8" x14ac:dyDescent="0.25">
      <c r="A39" s="136"/>
      <c r="B39" s="136"/>
      <c r="C39" s="136"/>
      <c r="D39" s="136"/>
      <c r="E39" s="136"/>
      <c r="F39" s="136"/>
      <c r="G39" s="136"/>
      <c r="H39" s="136"/>
    </row>
    <row r="40" spans="1:8" x14ac:dyDescent="0.25">
      <c r="A40" s="136"/>
      <c r="B40" s="136"/>
      <c r="C40" s="136"/>
      <c r="D40" s="136"/>
      <c r="E40" s="136"/>
      <c r="F40" s="136"/>
      <c r="G40" s="136"/>
      <c r="H40" s="136"/>
    </row>
    <row r="41" spans="1:8" x14ac:dyDescent="0.25">
      <c r="A41" s="136"/>
      <c r="B41" s="136"/>
      <c r="C41" s="136"/>
      <c r="D41" s="136"/>
      <c r="E41" s="136"/>
      <c r="F41" s="136"/>
      <c r="G41" s="136"/>
      <c r="H41" s="136"/>
    </row>
    <row r="42" spans="1:8" x14ac:dyDescent="0.25">
      <c r="A42" s="136"/>
      <c r="B42" s="136"/>
      <c r="C42" s="136"/>
      <c r="D42" s="136"/>
      <c r="E42" s="136"/>
      <c r="F42" s="136"/>
      <c r="G42" s="136"/>
      <c r="H42" s="136"/>
    </row>
    <row r="43" spans="1:8" x14ac:dyDescent="0.25">
      <c r="A43" s="136"/>
      <c r="B43" s="136"/>
      <c r="C43" s="136"/>
      <c r="D43" s="136"/>
      <c r="E43" s="136"/>
      <c r="F43" s="136"/>
      <c r="G43" s="136"/>
      <c r="H43" s="136"/>
    </row>
    <row r="44" spans="1:8" x14ac:dyDescent="0.25">
      <c r="A44" s="136"/>
      <c r="B44" s="136"/>
      <c r="C44" s="136"/>
      <c r="D44" s="136"/>
      <c r="E44" s="136"/>
      <c r="F44" s="136"/>
      <c r="G44" s="136"/>
      <c r="H44" s="136"/>
    </row>
    <row r="45" spans="1:8" x14ac:dyDescent="0.25">
      <c r="A45" s="136"/>
      <c r="B45" s="136"/>
      <c r="C45" s="136"/>
      <c r="D45" s="136"/>
      <c r="E45" s="136"/>
      <c r="F45" s="136"/>
      <c r="G45" s="136"/>
      <c r="H45" s="136"/>
    </row>
    <row r="46" spans="1:8" x14ac:dyDescent="0.25">
      <c r="A46" s="136"/>
      <c r="B46" s="136"/>
      <c r="C46" s="136"/>
      <c r="D46" s="136"/>
      <c r="E46" s="136"/>
      <c r="F46" s="136"/>
      <c r="G46" s="136"/>
      <c r="H46" s="136"/>
    </row>
    <row r="47" spans="1:8" x14ac:dyDescent="0.25">
      <c r="A47" s="136"/>
      <c r="B47" s="136"/>
      <c r="C47" s="136"/>
      <c r="D47" s="136"/>
      <c r="E47" s="136"/>
      <c r="F47" s="136"/>
      <c r="G47" s="136"/>
      <c r="H47" s="136"/>
    </row>
    <row r="48" spans="1:8" x14ac:dyDescent="0.25">
      <c r="A48" s="136"/>
      <c r="B48" s="136"/>
      <c r="C48" s="136"/>
      <c r="D48" s="136"/>
      <c r="E48" s="136"/>
      <c r="F48" s="136"/>
      <c r="G48" s="136"/>
      <c r="H48" s="136"/>
    </row>
    <row r="49" spans="1:8" x14ac:dyDescent="0.25">
      <c r="A49" s="136"/>
      <c r="B49" s="136"/>
      <c r="C49" s="136"/>
      <c r="D49" s="136"/>
      <c r="E49" s="136"/>
      <c r="F49" s="136"/>
      <c r="G49" s="136"/>
      <c r="H49" s="136"/>
    </row>
    <row r="50" spans="1:8" x14ac:dyDescent="0.25">
      <c r="A50" s="136"/>
      <c r="B50" s="136"/>
      <c r="C50" s="136"/>
      <c r="D50" s="136"/>
      <c r="E50" s="136"/>
      <c r="F50" s="136"/>
      <c r="G50" s="136"/>
      <c r="H50" s="136"/>
    </row>
    <row r="51" spans="1:8" x14ac:dyDescent="0.25">
      <c r="A51" s="136"/>
      <c r="B51" s="136"/>
      <c r="C51" s="136"/>
      <c r="D51" s="136"/>
      <c r="E51" s="136"/>
      <c r="F51" s="136"/>
      <c r="G51" s="136"/>
      <c r="H51" s="136"/>
    </row>
    <row r="52" spans="1:8" x14ac:dyDescent="0.25">
      <c r="A52" s="136"/>
      <c r="B52" s="136"/>
      <c r="C52" s="136"/>
      <c r="D52" s="136"/>
      <c r="E52" s="136"/>
      <c r="F52" s="136"/>
      <c r="G52" s="136"/>
      <c r="H52" s="136"/>
    </row>
    <row r="53" spans="1:8" x14ac:dyDescent="0.25">
      <c r="A53" s="136"/>
      <c r="B53" s="136"/>
      <c r="C53" s="136"/>
      <c r="D53" s="136"/>
      <c r="E53" s="136"/>
      <c r="F53" s="136"/>
      <c r="G53" s="136"/>
      <c r="H53" s="136"/>
    </row>
    <row r="54" spans="1:8" x14ac:dyDescent="0.25">
      <c r="A54" s="136"/>
      <c r="B54" s="136"/>
      <c r="C54" s="136"/>
      <c r="D54" s="136"/>
      <c r="E54" s="136"/>
      <c r="F54" s="136"/>
      <c r="G54" s="136"/>
      <c r="H54" s="136"/>
    </row>
    <row r="55" spans="1:8" x14ac:dyDescent="0.25">
      <c r="A55" s="136"/>
      <c r="B55" s="136"/>
      <c r="C55" s="136"/>
      <c r="D55" s="136"/>
      <c r="E55" s="136"/>
      <c r="F55" s="136"/>
      <c r="G55" s="136"/>
      <c r="H55" s="136"/>
    </row>
  </sheetData>
  <mergeCells count="9">
    <mergeCell ref="A20:C20"/>
    <mergeCell ref="A7:C7"/>
    <mergeCell ref="A17:C17"/>
    <mergeCell ref="A18:C18"/>
    <mergeCell ref="A11:C11"/>
    <mergeCell ref="A19:C19"/>
    <mergeCell ref="A14:C14"/>
    <mergeCell ref="A15:C15"/>
    <mergeCell ref="A16:C16"/>
  </mergeCells>
  <phoneticPr fontId="0" type="noConversion"/>
  <dataValidations count="1">
    <dataValidation type="list" allowBlank="1" showInputMessage="1" showErrorMessage="1" sqref="F7">
      <formula1>age</formula1>
    </dataValidation>
  </dataValidations>
  <printOptions horizontalCentered="1"/>
  <pageMargins left="0.19685039370078741" right="0.19685039370078741" top="0.19685039370078741" bottom="0.19685039370078741" header="0.31496062992125984" footer="0.11811023622047245"/>
  <pageSetup paperSize="9" orientation="portrait" r:id="rId1"/>
  <headerFooter>
    <oddFooter>&amp;L© 2014 Spreadsheet123 LTD&amp;R401k Saving Calculator by Spreadsheet123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zoomScaleNormal="100" workbookViewId="0">
      <selection activeCell="N28" sqref="N28"/>
    </sheetView>
  </sheetViews>
  <sheetFormatPr defaultRowHeight="15" x14ac:dyDescent="0.25"/>
  <cols>
    <col min="1" max="8" width="9.140625" style="144"/>
    <col min="9" max="9" width="35.42578125" style="144" customWidth="1"/>
    <col min="10" max="16384" width="9.140625" style="144"/>
  </cols>
  <sheetData>
    <row r="1" spans="1:21" s="139" customFormat="1" ht="30" customHeight="1" x14ac:dyDescent="0.5">
      <c r="A1" s="177" t="s">
        <v>110</v>
      </c>
      <c r="B1" s="177"/>
      <c r="C1" s="177"/>
      <c r="D1" s="177"/>
      <c r="E1" s="177"/>
      <c r="F1" s="177"/>
      <c r="G1" s="177"/>
      <c r="H1" s="177"/>
      <c r="I1" s="177"/>
      <c r="J1" s="137"/>
      <c r="K1" s="137"/>
      <c r="L1" s="137"/>
      <c r="M1" s="138"/>
      <c r="N1" s="138"/>
      <c r="O1" s="138"/>
      <c r="P1" s="138"/>
      <c r="Q1" s="138"/>
      <c r="T1" s="140"/>
      <c r="U1" s="140"/>
    </row>
    <row r="2" spans="1:21" s="139" customFormat="1" x14ac:dyDescent="0.25">
      <c r="A2" s="141"/>
      <c r="B2" s="141"/>
      <c r="C2" s="141"/>
      <c r="D2" s="141"/>
      <c r="E2" s="141"/>
      <c r="F2" s="141"/>
      <c r="G2" s="141"/>
      <c r="H2" s="141"/>
      <c r="I2" s="142"/>
      <c r="J2" s="141"/>
      <c r="K2" s="141"/>
      <c r="L2" s="141"/>
    </row>
    <row r="3" spans="1:21" x14ac:dyDescent="0.25">
      <c r="A3" s="143"/>
      <c r="B3" s="143"/>
      <c r="I3" s="145" t="str">
        <f ca="1">"© "&amp;YEAR(TODAY())&amp;" Spreadsheet123 LTD. All rights reserved"</f>
        <v>© 2014 Spreadsheet123 LTD. All rights reserved</v>
      </c>
    </row>
    <row r="4" spans="1:21" ht="5.0999999999999996" customHeight="1" x14ac:dyDescent="0.25"/>
    <row r="5" spans="1:21" x14ac:dyDescent="0.25">
      <c r="A5" s="173" t="s">
        <v>63</v>
      </c>
      <c r="B5" s="173"/>
      <c r="C5" s="173"/>
      <c r="D5" s="173"/>
      <c r="E5" s="173"/>
      <c r="F5" s="173"/>
      <c r="G5" s="173"/>
      <c r="H5" s="173"/>
      <c r="I5" s="173"/>
    </row>
    <row r="6" spans="1:21" s="139" customFormat="1" x14ac:dyDescent="0.25">
      <c r="A6" s="176" t="s">
        <v>64</v>
      </c>
      <c r="B6" s="176"/>
      <c r="C6" s="176"/>
      <c r="D6" s="176"/>
      <c r="E6" s="176"/>
      <c r="F6" s="176"/>
      <c r="G6" s="176"/>
      <c r="H6" s="176"/>
      <c r="I6" s="176"/>
    </row>
    <row r="7" spans="1:21" s="139" customFormat="1" x14ac:dyDescent="0.25">
      <c r="A7" s="172" t="s">
        <v>80</v>
      </c>
      <c r="B7" s="172"/>
      <c r="C7" s="172"/>
      <c r="D7" s="172"/>
      <c r="E7" s="172"/>
      <c r="F7" s="172"/>
      <c r="G7" s="172"/>
      <c r="H7" s="172"/>
      <c r="I7" s="172"/>
    </row>
    <row r="8" spans="1:21" s="139" customFormat="1" x14ac:dyDescent="0.25">
      <c r="A8" s="146" t="s">
        <v>81</v>
      </c>
      <c r="B8" s="146"/>
      <c r="C8" s="146"/>
      <c r="D8" s="146"/>
      <c r="E8" s="146"/>
      <c r="F8" s="146"/>
      <c r="G8" s="146"/>
      <c r="H8" s="146"/>
      <c r="I8" s="146"/>
    </row>
    <row r="9" spans="1:21" s="139" customFormat="1" x14ac:dyDescent="0.25">
      <c r="A9" s="172"/>
      <c r="B9" s="172"/>
      <c r="C9" s="172"/>
      <c r="D9" s="172"/>
      <c r="E9" s="172"/>
      <c r="F9" s="172"/>
      <c r="G9" s="172"/>
      <c r="H9" s="172"/>
      <c r="I9" s="172"/>
    </row>
    <row r="10" spans="1:21" s="139" customFormat="1" x14ac:dyDescent="0.25">
      <c r="A10" s="172" t="s">
        <v>82</v>
      </c>
      <c r="B10" s="172"/>
      <c r="C10" s="172"/>
      <c r="D10" s="172"/>
      <c r="E10" s="172"/>
      <c r="F10" s="172"/>
      <c r="G10" s="172"/>
      <c r="H10" s="172"/>
      <c r="I10" s="172"/>
    </row>
    <row r="11" spans="1:21" s="139" customFormat="1" x14ac:dyDescent="0.25">
      <c r="A11" s="172" t="s">
        <v>83</v>
      </c>
      <c r="B11" s="172"/>
      <c r="C11" s="172"/>
      <c r="D11" s="172"/>
      <c r="E11" s="172"/>
      <c r="F11" s="172"/>
      <c r="G11" s="172"/>
      <c r="H11" s="172"/>
      <c r="I11" s="172"/>
    </row>
    <row r="12" spans="1:21" s="139" customFormat="1" x14ac:dyDescent="0.25">
      <c r="A12" s="146"/>
      <c r="B12" s="146"/>
      <c r="C12" s="146"/>
      <c r="D12" s="146"/>
      <c r="E12" s="146"/>
      <c r="F12" s="146"/>
      <c r="G12" s="146"/>
      <c r="H12" s="146"/>
      <c r="I12" s="146"/>
    </row>
    <row r="13" spans="1:21" x14ac:dyDescent="0.25">
      <c r="A13" s="173" t="s">
        <v>65</v>
      </c>
      <c r="B13" s="173"/>
      <c r="C13" s="173"/>
      <c r="D13" s="173"/>
      <c r="E13" s="173"/>
      <c r="F13" s="173"/>
      <c r="G13" s="173"/>
      <c r="H13" s="173"/>
      <c r="I13" s="173"/>
    </row>
    <row r="14" spans="1:21" s="139" customFormat="1" x14ac:dyDescent="0.25">
      <c r="A14" s="172" t="s">
        <v>66</v>
      </c>
      <c r="B14" s="172"/>
      <c r="C14" s="172"/>
      <c r="D14" s="172"/>
      <c r="E14" s="172"/>
      <c r="F14" s="172"/>
      <c r="G14" s="172"/>
      <c r="H14" s="172"/>
      <c r="I14" s="172"/>
    </row>
    <row r="15" spans="1:21" s="139" customFormat="1" x14ac:dyDescent="0.25">
      <c r="A15" s="172" t="s">
        <v>67</v>
      </c>
      <c r="B15" s="172"/>
      <c r="C15" s="172"/>
      <c r="D15" s="172"/>
      <c r="E15" s="172"/>
      <c r="F15" s="172"/>
      <c r="G15" s="172"/>
      <c r="H15" s="172"/>
      <c r="I15" s="172"/>
    </row>
    <row r="16" spans="1:21" s="139" customFormat="1" x14ac:dyDescent="0.25">
      <c r="A16" s="146"/>
      <c r="B16" s="146"/>
      <c r="C16" s="146"/>
      <c r="D16" s="146"/>
      <c r="E16" s="146"/>
      <c r="F16" s="146"/>
      <c r="G16" s="146"/>
      <c r="H16" s="146"/>
      <c r="I16" s="146"/>
    </row>
    <row r="17" spans="1:9" x14ac:dyDescent="0.25">
      <c r="A17" s="173" t="s">
        <v>68</v>
      </c>
      <c r="B17" s="173"/>
      <c r="C17" s="173"/>
      <c r="D17" s="173"/>
      <c r="E17" s="173"/>
      <c r="F17" s="173"/>
      <c r="G17" s="173"/>
      <c r="H17" s="173"/>
      <c r="I17" s="173"/>
    </row>
    <row r="18" spans="1:9" s="139" customFormat="1" x14ac:dyDescent="0.25">
      <c r="A18" s="172" t="s">
        <v>111</v>
      </c>
      <c r="B18" s="172"/>
      <c r="C18" s="172"/>
      <c r="D18" s="172"/>
      <c r="E18" s="172"/>
      <c r="F18" s="172"/>
      <c r="G18" s="172"/>
      <c r="H18" s="172"/>
      <c r="I18" s="172"/>
    </row>
    <row r="19" spans="1:9" s="139" customFormat="1" x14ac:dyDescent="0.25">
      <c r="A19" s="172" t="s">
        <v>84</v>
      </c>
      <c r="B19" s="172"/>
      <c r="C19" s="172"/>
      <c r="D19" s="172"/>
      <c r="E19" s="172"/>
      <c r="F19" s="172"/>
      <c r="G19" s="172"/>
      <c r="H19" s="172"/>
      <c r="I19" s="172"/>
    </row>
    <row r="20" spans="1:9" s="139" customFormat="1" x14ac:dyDescent="0.25">
      <c r="A20" s="172" t="s">
        <v>85</v>
      </c>
      <c r="B20" s="172"/>
      <c r="C20" s="172"/>
      <c r="D20" s="172"/>
      <c r="E20" s="172"/>
      <c r="F20" s="172"/>
      <c r="G20" s="172"/>
      <c r="H20" s="172"/>
      <c r="I20" s="172"/>
    </row>
    <row r="21" spans="1:9" s="139" customFormat="1" x14ac:dyDescent="0.25">
      <c r="A21" s="172" t="s">
        <v>86</v>
      </c>
      <c r="B21" s="172"/>
      <c r="C21" s="172"/>
      <c r="D21" s="172"/>
      <c r="E21" s="172"/>
      <c r="F21" s="172"/>
      <c r="G21" s="172"/>
      <c r="H21" s="172"/>
      <c r="I21" s="172"/>
    </row>
    <row r="22" spans="1:9" s="139" customFormat="1" x14ac:dyDescent="0.25">
      <c r="A22" s="175" t="s">
        <v>87</v>
      </c>
      <c r="B22" s="175"/>
      <c r="C22" s="175"/>
      <c r="D22" s="175"/>
      <c r="E22" s="175"/>
      <c r="F22" s="175"/>
      <c r="G22" s="175"/>
      <c r="H22" s="175"/>
      <c r="I22" s="175"/>
    </row>
    <row r="23" spans="1:9" s="139" customFormat="1" x14ac:dyDescent="0.25">
      <c r="A23" s="175" t="s">
        <v>112</v>
      </c>
      <c r="B23" s="175"/>
      <c r="C23" s="175"/>
      <c r="D23" s="175"/>
      <c r="E23" s="175"/>
      <c r="F23" s="175"/>
      <c r="G23" s="175"/>
      <c r="H23" s="175"/>
      <c r="I23" s="175"/>
    </row>
    <row r="24" spans="1:9" s="139" customFormat="1" x14ac:dyDescent="0.25">
      <c r="A24" s="147" t="s">
        <v>113</v>
      </c>
      <c r="B24" s="147"/>
      <c r="C24" s="147"/>
      <c r="D24" s="147"/>
      <c r="E24" s="147"/>
      <c r="F24" s="147"/>
      <c r="G24" s="147"/>
      <c r="H24" s="147"/>
      <c r="I24" s="147"/>
    </row>
    <row r="25" spans="1:9" s="139" customFormat="1" x14ac:dyDescent="0.25">
      <c r="A25" s="147" t="s">
        <v>88</v>
      </c>
      <c r="B25" s="147"/>
      <c r="C25" s="147"/>
      <c r="D25" s="147"/>
      <c r="E25" s="147"/>
      <c r="F25" s="147"/>
      <c r="G25" s="147"/>
      <c r="H25" s="147"/>
      <c r="I25" s="147"/>
    </row>
    <row r="26" spans="1:9" s="139" customFormat="1" x14ac:dyDescent="0.25">
      <c r="A26" s="147" t="s">
        <v>89</v>
      </c>
      <c r="B26" s="147"/>
      <c r="C26" s="147"/>
      <c r="D26" s="147"/>
      <c r="E26" s="147"/>
      <c r="F26" s="147"/>
      <c r="G26" s="147"/>
      <c r="H26" s="147"/>
      <c r="I26" s="147"/>
    </row>
    <row r="27" spans="1:9" s="139" customFormat="1" x14ac:dyDescent="0.25">
      <c r="A27" s="146"/>
      <c r="B27" s="146"/>
      <c r="C27" s="146"/>
      <c r="D27" s="146"/>
      <c r="E27" s="146"/>
      <c r="F27" s="146"/>
      <c r="G27" s="146"/>
      <c r="H27" s="146"/>
      <c r="I27" s="146"/>
    </row>
    <row r="28" spans="1:9" x14ac:dyDescent="0.25">
      <c r="A28" s="173" t="s">
        <v>95</v>
      </c>
      <c r="B28" s="173"/>
      <c r="C28" s="173"/>
      <c r="D28" s="173"/>
      <c r="E28" s="173"/>
      <c r="F28" s="173"/>
      <c r="G28" s="173"/>
      <c r="H28" s="173"/>
      <c r="I28" s="173"/>
    </row>
    <row r="29" spans="1:9" s="139" customFormat="1" x14ac:dyDescent="0.25">
      <c r="A29" s="174" t="s">
        <v>114</v>
      </c>
      <c r="B29" s="174"/>
      <c r="C29" s="174"/>
      <c r="D29" s="174"/>
      <c r="E29" s="174"/>
      <c r="F29" s="174"/>
      <c r="G29" s="174"/>
      <c r="H29" s="174"/>
      <c r="I29" s="174"/>
    </row>
    <row r="30" spans="1:9" s="139" customFormat="1" x14ac:dyDescent="0.25">
      <c r="A30" s="174" t="s">
        <v>93</v>
      </c>
      <c r="B30" s="174"/>
      <c r="C30" s="174"/>
      <c r="D30" s="174"/>
      <c r="E30" s="174"/>
      <c r="F30" s="174"/>
      <c r="G30" s="174"/>
      <c r="H30" s="174"/>
      <c r="I30" s="174"/>
    </row>
    <row r="31" spans="1:9" s="139" customFormat="1" x14ac:dyDescent="0.25">
      <c r="A31" s="174" t="s">
        <v>115</v>
      </c>
      <c r="B31" s="172"/>
      <c r="C31" s="172"/>
      <c r="D31" s="172"/>
      <c r="E31" s="172"/>
      <c r="F31" s="172"/>
      <c r="G31" s="172"/>
      <c r="H31" s="172"/>
      <c r="I31" s="172"/>
    </row>
    <row r="32" spans="1:9" s="139" customFormat="1" x14ac:dyDescent="0.25">
      <c r="A32" s="174" t="s">
        <v>94</v>
      </c>
      <c r="B32" s="174"/>
      <c r="C32" s="174"/>
      <c r="D32" s="174"/>
      <c r="E32" s="174"/>
      <c r="F32" s="174"/>
      <c r="G32" s="174"/>
      <c r="H32" s="174"/>
      <c r="I32" s="174"/>
    </row>
    <row r="33" spans="1:9" s="139" customFormat="1" x14ac:dyDescent="0.25">
      <c r="A33" s="146"/>
      <c r="B33" s="146"/>
      <c r="C33" s="146"/>
      <c r="D33" s="146"/>
      <c r="E33" s="146"/>
      <c r="F33" s="146"/>
      <c r="G33" s="146"/>
      <c r="H33" s="146"/>
      <c r="I33" s="146"/>
    </row>
    <row r="34" spans="1:9" x14ac:dyDescent="0.25">
      <c r="A34" s="173" t="s">
        <v>96</v>
      </c>
      <c r="B34" s="173"/>
      <c r="C34" s="173"/>
      <c r="D34" s="173"/>
      <c r="E34" s="173"/>
      <c r="F34" s="173"/>
      <c r="G34" s="173"/>
      <c r="H34" s="173"/>
      <c r="I34" s="173"/>
    </row>
    <row r="35" spans="1:9" s="139" customFormat="1" x14ac:dyDescent="0.25">
      <c r="A35" s="172" t="s">
        <v>116</v>
      </c>
      <c r="B35" s="172"/>
      <c r="C35" s="172"/>
      <c r="D35" s="172"/>
      <c r="E35" s="172"/>
      <c r="F35" s="172"/>
      <c r="G35" s="172"/>
      <c r="H35" s="172"/>
      <c r="I35" s="172"/>
    </row>
    <row r="36" spans="1:9" s="139" customFormat="1" x14ac:dyDescent="0.25">
      <c r="A36" s="172" t="s">
        <v>69</v>
      </c>
      <c r="B36" s="172"/>
      <c r="C36" s="172"/>
      <c r="D36" s="172"/>
      <c r="E36" s="172"/>
      <c r="F36" s="172"/>
      <c r="G36" s="172"/>
      <c r="H36" s="172"/>
      <c r="I36" s="172"/>
    </row>
    <row r="37" spans="1:9" s="139" customFormat="1" x14ac:dyDescent="0.25">
      <c r="A37" s="146"/>
      <c r="B37" s="146"/>
      <c r="C37" s="146"/>
      <c r="D37" s="146"/>
      <c r="E37" s="146"/>
      <c r="F37" s="146"/>
      <c r="G37" s="146"/>
      <c r="H37" s="146"/>
      <c r="I37" s="146"/>
    </row>
    <row r="38" spans="1:9" x14ac:dyDescent="0.25">
      <c r="A38" s="173" t="s">
        <v>97</v>
      </c>
      <c r="B38" s="173"/>
      <c r="C38" s="173"/>
      <c r="D38" s="173"/>
      <c r="E38" s="173"/>
      <c r="F38" s="173"/>
      <c r="G38" s="173"/>
      <c r="H38" s="173"/>
      <c r="I38" s="173"/>
    </row>
    <row r="39" spans="1:9" s="139" customFormat="1" x14ac:dyDescent="0.25">
      <c r="A39" s="172" t="s">
        <v>70</v>
      </c>
      <c r="B39" s="172"/>
      <c r="C39" s="172"/>
      <c r="D39" s="172"/>
      <c r="E39" s="172"/>
      <c r="F39" s="172"/>
      <c r="G39" s="172"/>
      <c r="H39" s="172"/>
      <c r="I39" s="172"/>
    </row>
    <row r="40" spans="1:9" s="139" customFormat="1" x14ac:dyDescent="0.25">
      <c r="A40" s="172" t="s">
        <v>71</v>
      </c>
      <c r="B40" s="172"/>
      <c r="C40" s="172"/>
      <c r="D40" s="172"/>
      <c r="E40" s="172"/>
      <c r="F40" s="172"/>
      <c r="G40" s="172"/>
      <c r="H40" s="172"/>
      <c r="I40" s="172"/>
    </row>
    <row r="41" spans="1:9" s="139" customFormat="1" x14ac:dyDescent="0.25">
      <c r="A41" s="172" t="s">
        <v>72</v>
      </c>
      <c r="B41" s="172"/>
      <c r="C41" s="172"/>
      <c r="D41" s="172"/>
      <c r="E41" s="172"/>
      <c r="F41" s="172"/>
      <c r="G41" s="172"/>
      <c r="H41" s="172"/>
      <c r="I41" s="172"/>
    </row>
    <row r="42" spans="1:9" s="139" customFormat="1" x14ac:dyDescent="0.25">
      <c r="A42" s="172" t="s">
        <v>73</v>
      </c>
      <c r="B42" s="172"/>
      <c r="C42" s="172"/>
      <c r="D42" s="172"/>
      <c r="E42" s="172"/>
      <c r="F42" s="172"/>
      <c r="G42" s="172"/>
      <c r="H42" s="172"/>
      <c r="I42" s="172"/>
    </row>
    <row r="43" spans="1:9" s="139" customFormat="1" x14ac:dyDescent="0.25">
      <c r="A43" s="172" t="s">
        <v>74</v>
      </c>
      <c r="B43" s="172"/>
      <c r="C43" s="172"/>
      <c r="D43" s="172"/>
      <c r="E43" s="172"/>
      <c r="F43" s="172"/>
      <c r="G43" s="172"/>
      <c r="H43" s="172"/>
      <c r="I43" s="172"/>
    </row>
    <row r="44" spans="1:9" s="139" customFormat="1" x14ac:dyDescent="0.25">
      <c r="A44" s="172" t="s">
        <v>75</v>
      </c>
      <c r="B44" s="172"/>
      <c r="C44" s="172"/>
      <c r="D44" s="172"/>
      <c r="E44" s="172"/>
      <c r="F44" s="172"/>
      <c r="G44" s="172"/>
      <c r="H44" s="172"/>
      <c r="I44" s="172"/>
    </row>
    <row r="45" spans="1:9" s="139" customFormat="1" x14ac:dyDescent="0.25">
      <c r="A45" s="172" t="s">
        <v>76</v>
      </c>
      <c r="B45" s="172"/>
      <c r="C45" s="172"/>
      <c r="D45" s="172"/>
      <c r="E45" s="172"/>
      <c r="F45" s="172"/>
      <c r="G45" s="172"/>
      <c r="H45" s="172"/>
      <c r="I45" s="172"/>
    </row>
    <row r="46" spans="1:9" s="139" customFormat="1" x14ac:dyDescent="0.25">
      <c r="A46" s="172" t="s">
        <v>77</v>
      </c>
      <c r="B46" s="172"/>
      <c r="C46" s="172"/>
      <c r="D46" s="172"/>
      <c r="E46" s="172"/>
      <c r="F46" s="172"/>
      <c r="G46" s="172"/>
      <c r="H46" s="172"/>
      <c r="I46" s="172"/>
    </row>
    <row r="47" spans="1:9" s="139" customFormat="1" x14ac:dyDescent="0.25">
      <c r="A47" s="146"/>
      <c r="B47" s="146"/>
      <c r="C47" s="146"/>
      <c r="D47" s="146"/>
      <c r="E47" s="146"/>
      <c r="F47" s="146"/>
      <c r="G47" s="146"/>
      <c r="H47" s="146"/>
      <c r="I47" s="146"/>
    </row>
    <row r="48" spans="1:9" s="150" customFormat="1" ht="8.25" x14ac:dyDescent="0.15">
      <c r="A48" s="148" t="s">
        <v>90</v>
      </c>
      <c r="B48" s="149"/>
      <c r="C48" s="149"/>
      <c r="D48" s="149"/>
      <c r="E48" s="149"/>
      <c r="F48" s="149"/>
      <c r="G48" s="149"/>
      <c r="H48" s="149"/>
      <c r="I48" s="149"/>
    </row>
    <row r="49" spans="1:9" s="150" customFormat="1" ht="8.25" x14ac:dyDescent="0.15">
      <c r="A49" s="149" t="s">
        <v>92</v>
      </c>
      <c r="B49" s="149"/>
      <c r="C49" s="149"/>
      <c r="D49" s="149"/>
      <c r="E49" s="149"/>
      <c r="F49" s="149"/>
      <c r="G49" s="149"/>
      <c r="H49" s="149"/>
      <c r="I49" s="149"/>
    </row>
    <row r="50" spans="1:9" s="150" customFormat="1" ht="8.25" x14ac:dyDescent="0.15">
      <c r="A50" s="149" t="s">
        <v>91</v>
      </c>
      <c r="B50" s="149"/>
      <c r="C50" s="149"/>
      <c r="D50" s="149"/>
      <c r="E50" s="149"/>
      <c r="F50" s="149"/>
      <c r="G50" s="149"/>
      <c r="H50" s="149"/>
      <c r="I50" s="149"/>
    </row>
    <row r="51" spans="1:9" s="139" customFormat="1" x14ac:dyDescent="0.25">
      <c r="A51" s="146"/>
      <c r="B51" s="146"/>
      <c r="C51" s="146"/>
      <c r="D51" s="146"/>
      <c r="E51" s="146"/>
      <c r="F51" s="146"/>
      <c r="G51" s="146"/>
      <c r="H51" s="146"/>
      <c r="I51" s="146"/>
    </row>
    <row r="52" spans="1:9" x14ac:dyDescent="0.25">
      <c r="A52" s="173" t="s">
        <v>98</v>
      </c>
      <c r="B52" s="173"/>
      <c r="C52" s="173"/>
      <c r="D52" s="173"/>
      <c r="E52" s="173"/>
      <c r="F52" s="173"/>
      <c r="G52" s="173"/>
      <c r="H52" s="173"/>
      <c r="I52" s="173"/>
    </row>
    <row r="53" spans="1:9" s="139" customFormat="1" x14ac:dyDescent="0.25">
      <c r="A53" s="172" t="s">
        <v>78</v>
      </c>
      <c r="B53" s="172"/>
      <c r="C53" s="172"/>
      <c r="D53" s="172"/>
      <c r="E53" s="172"/>
      <c r="F53" s="172"/>
      <c r="G53" s="172"/>
      <c r="H53" s="172"/>
      <c r="I53" s="172"/>
    </row>
    <row r="54" spans="1:9" s="139" customFormat="1" x14ac:dyDescent="0.25">
      <c r="A54" s="146" t="s">
        <v>79</v>
      </c>
      <c r="B54" s="146"/>
      <c r="C54" s="146"/>
      <c r="D54" s="146"/>
      <c r="E54" s="146"/>
      <c r="F54" s="146"/>
      <c r="G54" s="146"/>
      <c r="H54" s="146"/>
      <c r="I54" s="146"/>
    </row>
  </sheetData>
  <sheetProtection selectLockedCells="1" selectUnlockedCells="1"/>
  <mergeCells count="36">
    <mergeCell ref="A1:I1"/>
    <mergeCell ref="A32:I32"/>
    <mergeCell ref="A18:I18"/>
    <mergeCell ref="A36:I36"/>
    <mergeCell ref="A40:I40"/>
    <mergeCell ref="A5:I5"/>
    <mergeCell ref="A31:I31"/>
    <mergeCell ref="A9:I9"/>
    <mergeCell ref="A10:I10"/>
    <mergeCell ref="A13:I13"/>
    <mergeCell ref="A14:I14"/>
    <mergeCell ref="A17:I17"/>
    <mergeCell ref="A6:I6"/>
    <mergeCell ref="A7:I7"/>
    <mergeCell ref="A11:I11"/>
    <mergeCell ref="A15:I15"/>
    <mergeCell ref="A52:I52"/>
    <mergeCell ref="A46:I46"/>
    <mergeCell ref="A38:I38"/>
    <mergeCell ref="A39:I39"/>
    <mergeCell ref="A41:I41"/>
    <mergeCell ref="A53:I53"/>
    <mergeCell ref="A19:I19"/>
    <mergeCell ref="A28:I28"/>
    <mergeCell ref="A29:I29"/>
    <mergeCell ref="A30:I30"/>
    <mergeCell ref="A42:I42"/>
    <mergeCell ref="A43:I43"/>
    <mergeCell ref="A20:I20"/>
    <mergeCell ref="A21:I21"/>
    <mergeCell ref="A22:I22"/>
    <mergeCell ref="A23:I23"/>
    <mergeCell ref="A44:I44"/>
    <mergeCell ref="A34:I34"/>
    <mergeCell ref="A35:I35"/>
    <mergeCell ref="A45:I45"/>
  </mergeCells>
  <phoneticPr fontId="0" type="noConversion"/>
  <pageMargins left="0.43307086614173229" right="3.937007874015748E-2" top="0.35433070866141736" bottom="0.35433070866141736" header="0.31496062992125984" footer="0.31496062992125984"/>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401(k) Calculator</vt:lpstr>
      <vt:lpstr>401(k) Detailed</vt:lpstr>
      <vt:lpstr>Desired Income</vt:lpstr>
      <vt:lpstr>401(k) Balance</vt:lpstr>
      <vt:lpstr>EULA</vt:lpstr>
      <vt:lpstr>cont</vt:lpstr>
      <vt:lpstr>cur_age</vt:lpstr>
      <vt:lpstr>lim</vt:lpstr>
      <vt:lpstr>num</vt:lpstr>
      <vt:lpstr>number</vt:lpstr>
      <vt:lpstr>'401(k) Balance'!Print_Area</vt:lpstr>
      <vt:lpstr>'401(k) Calculator'!Print_Area</vt:lpstr>
      <vt:lpstr>'401(k) Detailed'!Print_Area</vt:lpstr>
      <vt:lpstr>'Desired Income'!Print_Area</vt:lpstr>
      <vt:lpstr>ret</vt:lpstr>
      <vt:lpstr>to_ret</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401(k) Savings Calculator</dc:title>
  <dc:creator>Spreadsheet123.com</dc:creator>
  <dc:description>© 2014 Spreadsheet123 LTD. All rights reserved</dc:description>
  <cp:lastModifiedBy>Spreadsheet123 Ltd</cp:lastModifiedBy>
  <cp:lastPrinted>2014-02-26T16:20:25Z</cp:lastPrinted>
  <dcterms:created xsi:type="dcterms:W3CDTF">2010-02-15T23:41:36Z</dcterms:created>
  <dcterms:modified xsi:type="dcterms:W3CDTF">2014-03-02T10:31:17Z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1.1.1</vt:lpwstr>
  </property>
  <property fmtid="{D5CDD505-2E9C-101B-9397-08002B2CF9AE}" pid="3" name="Copyrights">
    <vt:lpwstr>© 2014 Spreadsheet123 LTD</vt:lpwstr>
  </property>
</Properties>
</file>